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040" yWindow="-12" windowWidth="11076" windowHeight="9960" activeTab="18"/>
  </bookViews>
  <sheets>
    <sheet name="1.1.1+ PW" sheetId="5" r:id="rId1"/>
    <sheet name="1.2.1 PW" sheetId="6" r:id="rId2"/>
    <sheet name="1.2.2 " sheetId="4" r:id="rId3"/>
    <sheet name="1.3.1" sheetId="7" r:id="rId4"/>
    <sheet name="1.3.2" sheetId="2" r:id="rId5"/>
    <sheet name="1.4.1 +PW " sheetId="8" r:id="rId6"/>
    <sheet name="2.1.1 PW " sheetId="10" r:id="rId7"/>
    <sheet name="2.1.2 +PW " sheetId="11" r:id="rId8"/>
    <sheet name="2.1.3" sheetId="12" r:id="rId9"/>
    <sheet name="2.1.4" sheetId="13" r:id="rId10"/>
    <sheet name="2.2.1 " sheetId="14" r:id="rId11"/>
    <sheet name="2.2.2" sheetId="15" r:id="rId12"/>
    <sheet name="2.2.3" sheetId="16" r:id="rId13"/>
    <sheet name="2.3.1 PW (2)" sheetId="18" r:id="rId14"/>
    <sheet name="2.3.2 " sheetId="17" r:id="rId15"/>
    <sheet name="Arkusz9" sheetId="9" state="hidden" r:id="rId16"/>
    <sheet name="współpraca koszty" sheetId="19" state="hidden" r:id="rId17"/>
    <sheet name="plan działania" sheetId="20" state="hidden" r:id="rId18"/>
    <sheet name="Arkusz1" sheetId="21" r:id="rId19"/>
  </sheets>
  <definedNames>
    <definedName name="_ftn1" localSheetId="17">'plan działania'!$O$10</definedName>
    <definedName name="_ftn2" localSheetId="17">'plan działania'!$O$16</definedName>
    <definedName name="_ftnref1" localSheetId="0">'1.1.1+ PW'!$G$6</definedName>
    <definedName name="_ftnref1" localSheetId="1">'1.2.1 PW'!$G$6</definedName>
    <definedName name="_ftnref1" localSheetId="3">'1.3.1'!$G$6</definedName>
    <definedName name="_ftnref1" localSheetId="6">'2.1.1 PW '!$G$6</definedName>
    <definedName name="_ftnref3" localSheetId="0">'1.1.1+ PW'!$G$7</definedName>
    <definedName name="_ftnref3" localSheetId="1">'1.2.1 PW'!$G$7</definedName>
    <definedName name="_ftnref3" localSheetId="3">'1.3.1'!$G$7</definedName>
    <definedName name="_ftnref3" localSheetId="6">'2.1.1 PW '!$G$7</definedName>
    <definedName name="_xlnm.Print_Titles" localSheetId="17">'plan działania'!$2:$3</definedName>
  </definedNames>
  <calcPr calcId="145621"/>
</workbook>
</file>

<file path=xl/calcChain.xml><?xml version="1.0" encoding="utf-8"?>
<calcChain xmlns="http://schemas.openxmlformats.org/spreadsheetml/2006/main">
  <c r="F7" i="15" l="1"/>
  <c r="N52" i="20" l="1"/>
  <c r="N50" i="20"/>
  <c r="N51" i="20"/>
  <c r="N49" i="20"/>
  <c r="N44" i="20"/>
  <c r="B44" i="20" s="1"/>
  <c r="N43" i="20"/>
  <c r="N29" i="20"/>
  <c r="N30" i="20"/>
  <c r="N31" i="20"/>
  <c r="N32" i="20"/>
  <c r="N33" i="20"/>
  <c r="B33" i="20" s="1"/>
  <c r="N28" i="20"/>
  <c r="B28" i="20" s="1"/>
  <c r="N12" i="20"/>
  <c r="N11" i="20"/>
  <c r="N7" i="20"/>
  <c r="N6" i="20"/>
  <c r="K52" i="20"/>
  <c r="E50" i="20"/>
  <c r="H50" i="20" s="1"/>
  <c r="K50" i="20"/>
  <c r="E51" i="20"/>
  <c r="H51" i="20" s="1"/>
  <c r="K51" i="20"/>
  <c r="E52" i="20"/>
  <c r="H52" i="20" s="1"/>
  <c r="K49" i="20"/>
  <c r="E49" i="20"/>
  <c r="H49" i="20" s="1"/>
  <c r="I45" i="20"/>
  <c r="F45" i="20"/>
  <c r="N45" i="20"/>
  <c r="L45" i="20"/>
  <c r="K44" i="20"/>
  <c r="E44" i="20"/>
  <c r="H44" i="20" s="1"/>
  <c r="B43" i="20"/>
  <c r="K43" i="20"/>
  <c r="E43" i="20"/>
  <c r="H43" i="20" s="1"/>
  <c r="B38" i="20"/>
  <c r="L40" i="20"/>
  <c r="L48" i="20" s="1"/>
  <c r="I40" i="20"/>
  <c r="F40" i="20"/>
  <c r="K38" i="20"/>
  <c r="K39" i="20"/>
  <c r="K37" i="20"/>
  <c r="K29" i="20"/>
  <c r="K30" i="20"/>
  <c r="K31" i="20"/>
  <c r="K32" i="20"/>
  <c r="K33" i="20"/>
  <c r="K28" i="20"/>
  <c r="K22" i="20"/>
  <c r="K21" i="20"/>
  <c r="K17" i="20"/>
  <c r="K16" i="20"/>
  <c r="K12" i="20"/>
  <c r="K11" i="20"/>
  <c r="K7" i="20"/>
  <c r="K6" i="20"/>
  <c r="N39" i="20"/>
  <c r="B39" i="20" s="1"/>
  <c r="E39" i="20"/>
  <c r="N38" i="20"/>
  <c r="E38" i="20"/>
  <c r="N37" i="20"/>
  <c r="B37" i="20" s="1"/>
  <c r="E37" i="20"/>
  <c r="H29" i="20"/>
  <c r="H30" i="20"/>
  <c r="E33" i="20"/>
  <c r="H33" i="20" s="1"/>
  <c r="E32" i="20"/>
  <c r="H32" i="20" s="1"/>
  <c r="L34" i="20"/>
  <c r="I34" i="20"/>
  <c r="I48" i="20" s="1"/>
  <c r="F34" i="20"/>
  <c r="F48" i="20" s="1"/>
  <c r="B11" i="20"/>
  <c r="B12" i="20"/>
  <c r="B30" i="20"/>
  <c r="E31" i="20"/>
  <c r="H31" i="20" s="1"/>
  <c r="E30" i="20"/>
  <c r="E29" i="20"/>
  <c r="E28" i="20"/>
  <c r="H28" i="20" s="1"/>
  <c r="F51" i="9"/>
  <c r="L23" i="20"/>
  <c r="I23" i="20"/>
  <c r="F23" i="20"/>
  <c r="N40" i="20" l="1"/>
  <c r="N48" i="20"/>
  <c r="H37" i="20"/>
  <c r="H38" i="20"/>
  <c r="H39" i="20"/>
  <c r="N34" i="20"/>
  <c r="B32" i="20"/>
  <c r="N22" i="20"/>
  <c r="E22" i="20"/>
  <c r="H22" i="20" s="1"/>
  <c r="N21" i="20"/>
  <c r="E21" i="20"/>
  <c r="H21" i="20" s="1"/>
  <c r="L18" i="20"/>
  <c r="I18" i="20"/>
  <c r="F18" i="20"/>
  <c r="N17" i="20"/>
  <c r="N16" i="20"/>
  <c r="B16" i="20" s="1"/>
  <c r="E17" i="20"/>
  <c r="H17" i="20" s="1"/>
  <c r="E16" i="20"/>
  <c r="H16" i="20" s="1"/>
  <c r="E12" i="20"/>
  <c r="H12" i="20" s="1"/>
  <c r="E11" i="20"/>
  <c r="H11" i="20" s="1"/>
  <c r="N13" i="20"/>
  <c r="L13" i="20"/>
  <c r="I13" i="20"/>
  <c r="F13" i="20"/>
  <c r="E7" i="20"/>
  <c r="H7" i="20" s="1"/>
  <c r="E6" i="20"/>
  <c r="H6" i="20" s="1"/>
  <c r="F8" i="20"/>
  <c r="I8" i="20"/>
  <c r="L8" i="20"/>
  <c r="N8" i="20"/>
  <c r="D11" i="19"/>
  <c r="C11" i="19"/>
  <c r="D10" i="19"/>
  <c r="E11" i="19"/>
  <c r="C10" i="19"/>
  <c r="E10" i="19"/>
  <c r="E12" i="19"/>
  <c r="E5" i="19"/>
  <c r="E6" i="19"/>
  <c r="E7" i="19"/>
  <c r="F10" i="19" s="1"/>
  <c r="E8" i="19"/>
  <c r="E9" i="19"/>
  <c r="E4" i="19"/>
  <c r="L25" i="20" l="1"/>
  <c r="L53" i="20" s="1"/>
  <c r="B21" i="20"/>
  <c r="Q52" i="20"/>
  <c r="B17" i="20"/>
  <c r="F25" i="20"/>
  <c r="I25" i="20"/>
  <c r="I53" i="20" s="1"/>
  <c r="N23" i="20"/>
  <c r="N18" i="20"/>
  <c r="B51" i="9"/>
  <c r="J42" i="9"/>
  <c r="G40" i="9"/>
  <c r="D40" i="9"/>
  <c r="I27" i="9"/>
  <c r="E27" i="9"/>
  <c r="C27" i="9"/>
  <c r="F26" i="9"/>
  <c r="F25" i="9"/>
  <c r="F27" i="9" s="1"/>
  <c r="F24" i="9"/>
  <c r="K14" i="9"/>
  <c r="K13" i="9"/>
  <c r="K12" i="9"/>
  <c r="K11" i="9"/>
  <c r="J15" i="9"/>
  <c r="G42" i="9" s="1"/>
  <c r="I15" i="9"/>
  <c r="G14" i="9" s="1"/>
  <c r="F6" i="17"/>
  <c r="I11" i="17"/>
  <c r="H11" i="17"/>
  <c r="H12" i="4"/>
  <c r="F53" i="20" l="1"/>
  <c r="N25" i="20"/>
  <c r="D42" i="9"/>
  <c r="D43" i="9" s="1"/>
  <c r="K15" i="9"/>
  <c r="H6" i="2"/>
  <c r="N53" i="20" l="1"/>
  <c r="P55" i="20" s="1"/>
  <c r="Q53" i="20"/>
  <c r="K42" i="9"/>
  <c r="Q55" i="20" l="1"/>
  <c r="R56" i="20"/>
  <c r="Q56" i="20"/>
  <c r="N55" i="20"/>
  <c r="F6" i="18"/>
  <c r="F6" i="16"/>
  <c r="F6" i="14"/>
  <c r="F7" i="13"/>
  <c r="F6" i="13"/>
  <c r="F6" i="12"/>
  <c r="F7" i="12"/>
  <c r="H12" i="12"/>
  <c r="F8" i="8"/>
  <c r="E7" i="8"/>
  <c r="F6" i="4"/>
  <c r="F6" i="2"/>
  <c r="F7" i="2" s="1"/>
  <c r="E6" i="2"/>
  <c r="F7" i="4"/>
</calcChain>
</file>

<file path=xl/sharedStrings.xml><?xml version="1.0" encoding="utf-8"?>
<sst xmlns="http://schemas.openxmlformats.org/spreadsheetml/2006/main" count="757" uniqueCount="377">
  <si>
    <t>13-09-2017 11:22</t>
  </si>
  <si>
    <t>LGRZS.II.4112.01.2017</t>
  </si>
  <si>
    <t>Zachodniopomorska Grupa Producentów Ryb Sp. z o.o.</t>
  </si>
  <si>
    <t>ul. Dworcowa 4, 72-602 Świnoujście</t>
  </si>
  <si>
    <t>Zakup sprzętu i utworzenie nowego ogniwa w łańcuchu dostaw lokalnych produktów rybnych</t>
  </si>
  <si>
    <t>13-09-2017 12:00</t>
  </si>
  <si>
    <t>LGRZS.II.4112.02.2017</t>
  </si>
  <si>
    <t>Klimowicz Andrzej</t>
  </si>
  <si>
    <t>Wapnica Turkusowa 6c m.-, 72-500 Międzyzdroje</t>
  </si>
  <si>
    <t>Od łowiska do półmiska - uruchomienie małej przetwórni produktów rybołówstwa.</t>
  </si>
  <si>
    <t>1.</t>
  </si>
  <si>
    <t>2.</t>
  </si>
  <si>
    <t>13-09-2017 10:13</t>
  </si>
  <si>
    <t>LGRZS.II.4122.01.2017</t>
  </si>
  <si>
    <t>Sunrice Roman Nowicki Roman</t>
  </si>
  <si>
    <t>Świnoujście Gradowa 1B, 72-605 Świnoujście</t>
  </si>
  <si>
    <t>Budowa domu wypoczynkowego w zabudowie bliźniaczej z apartamentami na wynajem wraz z wyposażeniem, przystosowaniem do osób niepełnosprawnych oraz zagospodarowaniem terenu, tj. utwardzeniem nawierzchni, posadowieniem placu zabaw i ogrodzeniem terenu.</t>
  </si>
  <si>
    <t>13-09-2017 15:13</t>
  </si>
  <si>
    <t>LGRZS.II.4122.03.2017</t>
  </si>
  <si>
    <t>Jama Mirosław</t>
  </si>
  <si>
    <t>Darzowice 18 m. , 72-518 Darzowice</t>
  </si>
  <si>
    <t xml:space="preserve">Rozwój firmy RYBOŁÓWSTWO MORSKIE MIROSŁAW JAMA w Darzowicach poprzez doposażenie w agregat prądotwórczy, wytwornicę lodu z agregatem chłodniczym, pompę perystaltyczną z sortownikiem i wężami oraz patroszarkę, </t>
  </si>
  <si>
    <t>13-09-2017 15:23</t>
  </si>
  <si>
    <t>LGRZS.II.4122.02.2017</t>
  </si>
  <si>
    <t>Jama Daniel</t>
  </si>
  <si>
    <t>Darzowice 18 m. , 72-518 Ładzin</t>
  </si>
  <si>
    <t xml:space="preserve">Rozwój firmy RYBOŁÓWSTWO MORSKIE MIROSŁAW JAMA w Darzowicach poprzez doposażenie w agregat prądotwórczy i wytwornicę lodu z agregatem chłodniczym, </t>
  </si>
  <si>
    <t>11-09-2017 12:18</t>
  </si>
  <si>
    <t>LGRZS.II.4131.01.2017</t>
  </si>
  <si>
    <t xml:space="preserve">Morski Instytut Rybacki - Państwowy Instytut Badawczy </t>
  </si>
  <si>
    <t>Gdynia Kołłątaja 1 m.-, 81-332 Gdynia</t>
  </si>
  <si>
    <t>Ocena możliwości poprawy selektywności połowów ryb realizowanych przy użyciu żaków na Zalewie Szczecińskim.</t>
  </si>
  <si>
    <t>Lp.</t>
  </si>
  <si>
    <t>Data złożenia wniosku</t>
  </si>
  <si>
    <t>Znak sprawy w LGD</t>
  </si>
  <si>
    <t>Numer identyfikacyjny</t>
  </si>
  <si>
    <t>Imię i Nazwisko/Nazwa</t>
  </si>
  <si>
    <t>Adres</t>
  </si>
  <si>
    <t>Tytuł operacji</t>
  </si>
  <si>
    <t>Przyznana kwota pomocy (w zł)</t>
  </si>
  <si>
    <t>Wskaźniki:</t>
  </si>
  <si>
    <t xml:space="preserve">  Przedsięwzięcie 1.2.2</t>
  </si>
  <si>
    <t>968 000</t>
  </si>
  <si>
    <t>Liczba podmiotów tworzących sieć dostaw i sprzedaży</t>
  </si>
  <si>
    <t>2 szt.</t>
  </si>
  <si>
    <t>CEL OGÓLNY nr1</t>
  </si>
  <si>
    <t xml:space="preserve">Kwota budżetu na wskaźnik </t>
  </si>
  <si>
    <t>Lata</t>
  </si>
  <si>
    <t>2016-2018</t>
  </si>
  <si>
    <t>Nazwa wskaźnika</t>
  </si>
  <si>
    <t xml:space="preserve">Wartość z jednostką miary </t>
  </si>
  <si>
    <t>% realizacji wskaźnika narastająco</t>
  </si>
  <si>
    <t>Planowane wsparcie w PLN</t>
  </si>
  <si>
    <t xml:space="preserve">  Przedsięwzięcie 1.3.2</t>
  </si>
  <si>
    <t>2 226 400</t>
  </si>
  <si>
    <t xml:space="preserve">Liczba nowych działalności uruchomionych przez rybaków poza sektorem rybackim. </t>
  </si>
  <si>
    <t>5 szt.</t>
  </si>
  <si>
    <t>3.</t>
  </si>
  <si>
    <t>Realizacja:</t>
  </si>
  <si>
    <t>2 226 401</t>
  </si>
  <si>
    <t>Realizacja</t>
  </si>
  <si>
    <t>1 szt.</t>
  </si>
  <si>
    <t>wskaźnik do sieci dostaw?</t>
  </si>
  <si>
    <t xml:space="preserve">Przedsięwzięcie: 1.3.2. Przedsiębiorczy rybak </t>
  </si>
  <si>
    <t>Pozostała kwota</t>
  </si>
  <si>
    <t>Wskaźnik do sieci dostaw?</t>
  </si>
  <si>
    <t>968 001</t>
  </si>
  <si>
    <t>3 szt.</t>
  </si>
  <si>
    <t>Oszczędność</t>
  </si>
  <si>
    <t xml:space="preserve">  Przedsięwzięcie 1.1.1</t>
  </si>
  <si>
    <t>118 800</t>
  </si>
  <si>
    <t>Liczba godzin szkoleń i warsztatów</t>
  </si>
  <si>
    <t>32 godz.</t>
  </si>
  <si>
    <t>11 000</t>
  </si>
  <si>
    <t>Liczba uczestników konferencji podsumowującej wyniki badań rynku</t>
  </si>
  <si>
    <t xml:space="preserve">40 os. </t>
  </si>
  <si>
    <t>96 800</t>
  </si>
  <si>
    <t>Wspieranie dialogu społecznego i udziału lokalnych społeczności w badaniu zasobów rybołówstwa i zarządzaniu tymi zasobami (§ 8 pkt 1)[2] (art. 63 ust. 1 lit. e) [3]</t>
  </si>
  <si>
    <t>Przedsięwzięcie: 1.1.1. Kompetentny rybak</t>
  </si>
  <si>
    <t xml:space="preserve">  Przedsięwzięcie 1.2.1</t>
  </si>
  <si>
    <t>22 000</t>
  </si>
  <si>
    <t>Liczba wydarzeń i akcji promocyjnych</t>
  </si>
  <si>
    <t>4 szt.</t>
  </si>
  <si>
    <t>Działania z zakresu współpracy (art. 64)[1]. 1. Usługi doradcze dla rybaków dotyczące sfinansowania wkładu własnego.  2. Szkolenia w zakresie: a) nowych technik połowowych b) bieżących trendów oraz uwarunkowań funkcjonowania sektora rybackiego, rozwijające zdolności rybaków do analizy rynku pod kątem możliwości wdrażania innowacji, min. w ramach sprzedaży bezpośredniej</t>
  </si>
  <si>
    <t>jest przyznawana: podmiotom prawa publicznego, instytutom badawczym, uczelniom,  oraz  organizacjom  pozarządowym,  których celem statutowym jest działalność na rzecz rozwoju sektora rybołówstwa i akwakultury, do 85%</t>
  </si>
  <si>
    <t>Przedsięwzięcie 1.3.1</t>
  </si>
  <si>
    <t>48 400</t>
  </si>
  <si>
    <t>Liczba osób, które ukończyły szkolenia i zdobyły certyfikat</t>
  </si>
  <si>
    <t>6 os.</t>
  </si>
  <si>
    <t>24 200</t>
  </si>
  <si>
    <t>118 801</t>
  </si>
  <si>
    <t>Przedsięwzięcie: 1.3.1. Przekwalifikowania</t>
  </si>
  <si>
    <t xml:space="preserve">Przedsięwzięcie: 1.4.1. Rozważne zarządzanie akwenami i infrastrukturą rybacką </t>
  </si>
  <si>
    <t>Przedsięwzięcie: 1.2.1. Promocja Loklanych Produktów Rybnych</t>
  </si>
  <si>
    <t xml:space="preserve">  Przedsięwzięcie 1.4.1</t>
  </si>
  <si>
    <t>178 200</t>
  </si>
  <si>
    <t>Liczba powstałych ekspertyz</t>
  </si>
  <si>
    <t>Liczba uczestników konferencji</t>
  </si>
  <si>
    <t>40 os.</t>
  </si>
  <si>
    <t>16 500</t>
  </si>
  <si>
    <t>Przedsięwzięcie: 2.1.1. Promocja północnego szlaku rybackiego</t>
  </si>
  <si>
    <t xml:space="preserve">  Przedsięwzięcie 2.1.1</t>
  </si>
  <si>
    <t>Liczba kampanii promocyjnych Północnego Szlaku Rybackiego </t>
  </si>
  <si>
    <t>0 szt.</t>
  </si>
  <si>
    <t>Liczba oznakowanych atrakcji Północnego Szlaku Rybackiego</t>
  </si>
  <si>
    <t xml:space="preserve">6 szt. </t>
  </si>
  <si>
    <t>Działania z zakresu współpracy (art. 64)[1].1. Kampanie promocyjne całego PSR i atrakcji PSR na obszarze LSR.2. Oznakowane atrakcje PSR</t>
  </si>
  <si>
    <t xml:space="preserve">Przedsięwzięcie: 2.1.2. Wypoczynek Nad Wodą </t>
  </si>
  <si>
    <t xml:space="preserve">  Przedsięwzięcie 2.1.2</t>
  </si>
  <si>
    <t>Liczba wyznaczonych i zrewitalizowanych szlaków turystycznych</t>
  </si>
  <si>
    <t xml:space="preserve"> Liczba ekologicznych jednostek pływających lub obiektów turystycznych wykorzystujących wodny potencjał Zalewu Szczecińskiego i jezior</t>
  </si>
  <si>
    <t xml:space="preserve">  Przedsięwzięcie 2.1.3</t>
  </si>
  <si>
    <t>726 000</t>
  </si>
  <si>
    <t xml:space="preserve">Działania z zakresu współpracy (art. 64)[1] Nowe i zrewitalizowane szlaki turystyczne przebiegające przez najatrakcyjniejsze przyrodniczo obszary związane ze środowiskiem wodnym
</t>
  </si>
  <si>
    <t>05-09-2017 11:00</t>
  </si>
  <si>
    <t xml:space="preserve">LGRZS.II.4202.01.2017 </t>
  </si>
  <si>
    <t>Pod Dębami Wiesława Fuksa Wiesława</t>
  </si>
  <si>
    <t xml:space="preserve">Świnoujście, Przytór Zalewowa 29, 72-600 </t>
  </si>
  <si>
    <t>Remont budynku pod potrzeby turystyczne oraz przystosowanie ogrodu pod plac zabaw, storzenie wypożyczalni sprzętu wodnego</t>
  </si>
  <si>
    <t>11-09-2017 11:45</t>
  </si>
  <si>
    <t>LGRZS.II.4202.02.2017</t>
  </si>
  <si>
    <t xml:space="preserve">Baltinet Spółka z ograniczoną odpowiedzialnością </t>
  </si>
  <si>
    <t>Międzyzdroje Leśna 20a, 72-500 Międzyzdroje</t>
  </si>
  <si>
    <t>"Reaktywacja turystyki wodnej w gminie Międzyzdroje w akwenach Zalewu Szczecińskiego (jezioro Wicko Małe i Wielkie) w oparciu o zakup innowacyjnych, ekologicznych jednostek pływających oraz usługi na nich oparte."</t>
  </si>
  <si>
    <t>12-09-2017 15:11</t>
  </si>
  <si>
    <t>LGRZS.II.4202.03.2017</t>
  </si>
  <si>
    <t>Janicki Zbigniew</t>
  </si>
  <si>
    <t>Świnoujście Szkolna 11a m.18, Świnoujście</t>
  </si>
  <si>
    <t>Rozbudowa infrastruktury turystycznej poprzez budowę domku letniskowego-całorocznego do krótkotrwałego wynajmu oraz altany edukacyjno-rekreacyjnej</t>
  </si>
  <si>
    <t>4.</t>
  </si>
  <si>
    <t>12-09-2017 16:25</t>
  </si>
  <si>
    <t xml:space="preserve">LGRZS.II.4202.04.2017 </t>
  </si>
  <si>
    <t>Błażewicz Małgorzata</t>
  </si>
  <si>
    <t>Pilchowo Widokowa 32, 72-004 Pilchowo</t>
  </si>
  <si>
    <t>Utworzenie obiektu turystycznego poprzez realizację zakresu rzeczowo-finansowego</t>
  </si>
  <si>
    <t>5.</t>
  </si>
  <si>
    <t>12-09-2017 16:30</t>
  </si>
  <si>
    <t>LGRZS.II.4202.05.2017</t>
  </si>
  <si>
    <t>Driftel Michał Ekiert Szkoła nauki jazdy</t>
  </si>
  <si>
    <t>Turkusowy zakątek</t>
  </si>
  <si>
    <t>6.</t>
  </si>
  <si>
    <t>13-09-2017 13:32</t>
  </si>
  <si>
    <t>LGRZS.II.4202.06.2017</t>
  </si>
  <si>
    <t xml:space="preserve">Smolarek Ewa </t>
  </si>
  <si>
    <t xml:space="preserve">Stepnica T. Kościuszki 15 m.-, 72-112 Stepnica </t>
  </si>
  <si>
    <t>Remont budynku i utworzenie pensjonatu dla turystów w Stepnicy</t>
  </si>
  <si>
    <t>7.</t>
  </si>
  <si>
    <t>13-09-2017 16:15</t>
  </si>
  <si>
    <t>LGRZS.II.4202.07.2017</t>
  </si>
  <si>
    <t xml:space="preserve">PWP s.c. Tomasz Majewski, Piotr Bednarski, Waldemar Ćwirko, Świętouść 65, 72-514 Kołczewo </t>
  </si>
  <si>
    <t>Świętouść 65, 72-514 Kołczewo</t>
  </si>
  <si>
    <t>Wymiana nawierzchni dróg wewnętrznych i remont sanitariatu na ośrodku Camping Tramp</t>
  </si>
  <si>
    <t>8.</t>
  </si>
  <si>
    <t>13-09-2017 16:16</t>
  </si>
  <si>
    <t>LGRZS.II.4202.08.2017</t>
  </si>
  <si>
    <t>Nowicka Natalia</t>
  </si>
  <si>
    <t>Wolin Świętosławy 16, 72-510 Wolin</t>
  </si>
  <si>
    <t>Utworzenie innowacyjnego muzeum rybołówstwa, akwarystyki i akwakultury wraz z miejscami noclegowymi na bazie nowobudowanego budynku usługowego na odbudowywanym Starym Mieście w Wolinie</t>
  </si>
  <si>
    <t>Wskaźniki</t>
  </si>
  <si>
    <t>Liczba sprzętu ekologicznych jednostek pływających</t>
  </si>
  <si>
    <t>Liczba wyremontowanych punktów usługowych</t>
  </si>
  <si>
    <t>Liczba wyznaczonych zrewitalizowanych szklaków turystycznych</t>
  </si>
  <si>
    <t>Liczba ekologicznych jendostek pływających wykorzystujaca wodnycpotencjał Zalewu i jezior</t>
  </si>
  <si>
    <t>Liczba obiektów turystycznych wykorzystująca wosny potencał wodny potencjał Zalewu i jezior</t>
  </si>
  <si>
    <t>Przedsięwzięcie: 2.1.2. Lepsze usługi</t>
  </si>
  <si>
    <t>Liczba nowych, przebudowanych lub wyremontowanych punktów usługowych lub handlowych</t>
  </si>
  <si>
    <t>13-09-2017 09:56</t>
  </si>
  <si>
    <t>LGRZS.II.4203.01.2017</t>
  </si>
  <si>
    <t>STACHOWIAK-CHURAWSKA Izabela</t>
  </si>
  <si>
    <t>Świnoujście Jana Matejki 46B m.30, 72-600 Świnoujście</t>
  </si>
  <si>
    <t>Rozwój Przedsiębiorstwa Usługowego "EURO-BŁYSK" Izabela Stachowiak-Churawska w Świnoujściu poprzez doposażenie firmy w samochód dostawczy 9-osobowy, przyczepę z plandeką oraz dwa odkurzacze mobilne z zestawami ssawek</t>
  </si>
  <si>
    <t>13-09-2017 10:31</t>
  </si>
  <si>
    <t>LGRZS.II.4203.02.2017</t>
  </si>
  <si>
    <t>ZAJDA Lech LATARNIK LECH</t>
  </si>
  <si>
    <t>KOPICE - 55 m.-, 72-112 STEPNICA</t>
  </si>
  <si>
    <t>Wprowadzenie usługi czarteru na bazie nowo zakupionego jachtu żaglowego o małym zanurzeniu Phobos 27.</t>
  </si>
  <si>
    <t xml:space="preserve">  Przedsięwzięcie 2.1.4</t>
  </si>
  <si>
    <t>do 2.1.2</t>
  </si>
  <si>
    <t>Przedsięwzięcie: 2.1.4.  INFRASTRUKTURA TURYSTYCZNO-REKREACYJNA ZALEWU SZCZECIŃSKIEGO I OKOLIC</t>
  </si>
  <si>
    <t>CEL OGÓLNY nr 2</t>
  </si>
  <si>
    <t xml:space="preserve">CEL OGÓLNY nr 2 </t>
  </si>
  <si>
    <t xml:space="preserve">Liczba nowych, przebudowanych lub wyremontowanych obiektów infrastruktury rekreacyjnej i kulturalnej </t>
  </si>
  <si>
    <t>8 szt.</t>
  </si>
  <si>
    <t>Symobl</t>
  </si>
  <si>
    <t xml:space="preserve">Wnioskodawca </t>
  </si>
  <si>
    <t>Oceniający</t>
  </si>
  <si>
    <t xml:space="preserve">Wnioskowana kwota dotacji </t>
  </si>
  <si>
    <t>LGRZS.I.4204.01.2017</t>
  </si>
  <si>
    <t>Gmina Wolin</t>
  </si>
  <si>
    <t xml:space="preserve">PRZEBUDOWA UL.MAŁEJ WRAZ Z BUDOWĄ PLACU MANEŻOWEGO W WOLINIE </t>
  </si>
  <si>
    <t>Zespół nr 2 Przewodniczący Magdalena Dunder</t>
  </si>
  <si>
    <t>LGRZS.I.4204.03.2017</t>
  </si>
  <si>
    <t>Stowarzyszenie Centrum Słowian i Wikingów Wolin-Jomsborg-Vineta</t>
  </si>
  <si>
    <t>WZBOGACENIE OFERTY TURYSTYCZNEJ WOLINA POPRZEZ BUDOWĘ OBIEKTU NOCLEGOWEGO O CHARKTERZE SCHRONISKA MŁODZIEŻOWEGO</t>
  </si>
  <si>
    <t>Zespół nr 3 Przewodniczący Anna Prejzner</t>
  </si>
  <si>
    <t>Zespół nr 1 Przewodniczący Anna Michalska</t>
  </si>
  <si>
    <t>LGRZS.I.4204.05.2017</t>
  </si>
  <si>
    <t>Gminny Ośrodek Kultury w Stepnicy</t>
  </si>
  <si>
    <t>Budowa zadaszenia estrady plenerowej w Stepnicy</t>
  </si>
  <si>
    <t>LGRZS.I.4204.06.2017</t>
  </si>
  <si>
    <t>Budowa dwóch zewnętrznych urządzeń rekreacyjnych w Stepnicy</t>
  </si>
  <si>
    <t xml:space="preserve">  Przedsięwzięcie 2.2.1</t>
  </si>
  <si>
    <t>Liczba działań informacyjnych oraz wydarzeń zwiększających poziom świadomości ekologicznej wędkarzy</t>
  </si>
  <si>
    <t>Przedsięwzięcie: 2.2.1.  Wędkarski świat z zasadami</t>
  </si>
  <si>
    <t>Przedsięwzięcie: 2.2.2.  Stop Kłusownictu</t>
  </si>
  <si>
    <t xml:space="preserve">  Przedsięwzięcie 2.2.2</t>
  </si>
  <si>
    <t>484 000</t>
  </si>
  <si>
    <t xml:space="preserve">Liczba podmiotów doposażonych w sprzęt do walki z kłusownictwem </t>
  </si>
  <si>
    <t>484 001</t>
  </si>
  <si>
    <t xml:space="preserve">LGRZS.I.4212.01.2017 </t>
  </si>
  <si>
    <t>Komenda Wojewódzka Policji w Szczecinie</t>
  </si>
  <si>
    <t>Stop kłusownictwu: Policja na straży utrzymania oraz poprawy stanu środowiska na terenach i akwenach atrakcyjnych dla rozwoju turystyki wodnej i wędkarstwa.</t>
  </si>
  <si>
    <t>Przedsięwzięcie: 2.2.3.  Badanie wpływu kormorana na środowisko Zalew Szczecińskiego</t>
  </si>
  <si>
    <t xml:space="preserve">  Przedsięwzięcie 2.2.3</t>
  </si>
  <si>
    <t>Liczba ekspertyz</t>
  </si>
  <si>
    <t>96 801</t>
  </si>
  <si>
    <t>Przedsięwzięcie: 2.3.1.  Poznajemy nasza środowisko wodne</t>
  </si>
  <si>
    <t xml:space="preserve">  Przedsięwzięcie 2.3.1</t>
  </si>
  <si>
    <t>Liczba działań z zakresu edukacji pro-ekologicznej związanych ze środowiskiem wodnym</t>
  </si>
  <si>
    <t>5 500</t>
  </si>
  <si>
    <t xml:space="preserve">Działania z zakresu współpracy 
(art. 64)  Programy edukacyjne i działania proekologiczne związane ze środowiskiem wodnym
</t>
  </si>
  <si>
    <t xml:space="preserve">Przedsięwzięcie: 2.3.1.  Rybackie więzi i dziedzictwo kulturowe </t>
  </si>
  <si>
    <t xml:space="preserve">  Przedsięwzięcie 2.3.2</t>
  </si>
  <si>
    <t>393 800</t>
  </si>
  <si>
    <t>Liczba wydarzeń służących zachowaniu, upowszechnianiu oraz promocji rybackiego dziedzictwa kulturowego</t>
  </si>
  <si>
    <t>13-09-2017 13:25</t>
  </si>
  <si>
    <t>LGRZS.II.4222.01.2017</t>
  </si>
  <si>
    <t>Gminny Ośrodek Kultury w Stepnicy -</t>
  </si>
  <si>
    <t xml:space="preserve">Stepnica Portowa 7 m.-, 72-112 Stepnica </t>
  </si>
  <si>
    <t>Impreza plenerowa "Stepnickie Połowy"</t>
  </si>
  <si>
    <t>13-09-2017 14:29</t>
  </si>
  <si>
    <t>LGRZS.II.4222.02.2017</t>
  </si>
  <si>
    <t xml:space="preserve">Fundacja Centrum Inicjatyw Regionalnych i Międzynarodowych </t>
  </si>
  <si>
    <t>Poznań Górczyńska 44 m.4, 60-132 Poznań</t>
  </si>
  <si>
    <t>Rybackie więzi - znaczenie rybołówstwa dla tworzenia się nowej rzeczywistości społecznej po drugiej wojnie światowej w regionie Zalewu Szczecińskiego. Wystawa fotografii i album edukacyjny.</t>
  </si>
  <si>
    <t>MIR - Pan Tadeusz, Artur Furdyna</t>
  </si>
  <si>
    <t>RYBACY</t>
  </si>
  <si>
    <t xml:space="preserve"> REALIZACJA Przedsięwzięcie 2.1.4</t>
  </si>
  <si>
    <t>25%              (12,5)%</t>
  </si>
  <si>
    <t>Razem cel szczegółowy 1</t>
  </si>
  <si>
    <t>107 800</t>
  </si>
  <si>
    <t>Razem cel szczegółowy 2</t>
  </si>
  <si>
    <t>301 400</t>
  </si>
  <si>
    <t>688 600</t>
  </si>
  <si>
    <t>990 000</t>
  </si>
  <si>
    <t>Razem cel szczegółowy 3</t>
  </si>
  <si>
    <t>803 440</t>
  </si>
  <si>
    <t>1 471 360</t>
  </si>
  <si>
    <t>2 274 800</t>
  </si>
  <si>
    <t>Razem cel szczegółowy 4</t>
  </si>
  <si>
    <t>89 100</t>
  </si>
  <si>
    <t xml:space="preserve">Razem cel ogólny </t>
  </si>
  <si>
    <t>1 253 340</t>
  </si>
  <si>
    <t>2 308 460</t>
  </si>
  <si>
    <t>3 561 800</t>
  </si>
  <si>
    <t>2 602 380</t>
  </si>
  <si>
    <t>2 701 820</t>
  </si>
  <si>
    <t>5 304 200</t>
  </si>
  <si>
    <t>508 200</t>
  </si>
  <si>
    <t>121 000</t>
  </si>
  <si>
    <t>629 200</t>
  </si>
  <si>
    <t>202 400</t>
  </si>
  <si>
    <t>404 800</t>
  </si>
  <si>
    <t>Razem cel ogólny</t>
  </si>
  <si>
    <t>3 312 980</t>
  </si>
  <si>
    <t>3 025 220</t>
  </si>
  <si>
    <t>6 338 200</t>
  </si>
  <si>
    <t>Liczba osobodni szkoleń dla pracowników LGD</t>
  </si>
  <si>
    <t>36 os.</t>
  </si>
  <si>
    <t>40 000</t>
  </si>
  <si>
    <t>24 os.</t>
  </si>
  <si>
    <t>30 000</t>
  </si>
  <si>
    <t>0 os.</t>
  </si>
  <si>
    <t>60 os.</t>
  </si>
  <si>
    <t>70 000</t>
  </si>
  <si>
    <t>Liczba osobodni szkoleń dla organów LGD</t>
  </si>
  <si>
    <t>52 os.</t>
  </si>
  <si>
    <t>28 os.</t>
  </si>
  <si>
    <t>15 000</t>
  </si>
  <si>
    <t>80 os.</t>
  </si>
  <si>
    <t>45 000</t>
  </si>
  <si>
    <t>Liczba podmiotów, którym udzielono indywidualnego doradztwa</t>
  </si>
  <si>
    <t>100 szt.</t>
  </si>
  <si>
    <t xml:space="preserve">200 szt. </t>
  </si>
  <si>
    <t>Liczba imprez i spotkań informacyjno-konsultacyjnych LGD z mieszkańcami</t>
  </si>
  <si>
    <t>10 szt.</t>
  </si>
  <si>
    <t>30 szt.</t>
  </si>
  <si>
    <t>90 000</t>
  </si>
  <si>
    <t>Razem LSR</t>
  </si>
  <si>
    <t>4 681 320 </t>
  </si>
  <si>
    <t>5 423 680 </t>
  </si>
  <si>
    <t>30 000 </t>
  </si>
  <si>
    <t>10 135 000 </t>
  </si>
  <si>
    <t xml:space="preserve"> Przedsięwzięcie 1.3.1</t>
  </si>
  <si>
    <t xml:space="preserve">0 szt. </t>
  </si>
  <si>
    <t>779 240</t>
  </si>
  <si>
    <t>1 447 160</t>
  </si>
  <si>
    <t>1.1.1</t>
  </si>
  <si>
    <t>1.2.1</t>
  </si>
  <si>
    <t>1.4.1</t>
  </si>
  <si>
    <t>2.1.1</t>
  </si>
  <si>
    <t>2.1.2</t>
  </si>
  <si>
    <t>2.3.1</t>
  </si>
  <si>
    <t>2.3.2</t>
  </si>
  <si>
    <t>2019-2021</t>
  </si>
  <si>
    <t>RAZEM</t>
  </si>
  <si>
    <t>Przedsięwzięcie</t>
  </si>
  <si>
    <t>Kwota budżetu na projekty współpracy</t>
  </si>
  <si>
    <t>Wartość z jednostką miary</t>
  </si>
  <si>
    <t>Razem wartość wskaźników</t>
  </si>
  <si>
    <t>Razem planowane wsparcie w PLN</t>
  </si>
  <si>
    <t>2022 -2023</t>
  </si>
  <si>
    <t>RAZEM 2016-2023</t>
  </si>
  <si>
    <t>Poddziałanie/zakres PO RYBY 2014-2020</t>
  </si>
  <si>
    <t>Cel szczegółowy 1</t>
  </si>
  <si>
    <t>tylko EFS oraz EFRR</t>
  </si>
  <si>
    <t xml:space="preserve">Wspieranie dialogu społecznego i udziału lokalnych społeczności w badaniu zasobów rybołówstwa i zarządzaniu tymi zasobami (§ 8 pkt 1) (art. 63 ust. 1 lit. e) </t>
  </si>
  <si>
    <t xml:space="preserve">Działania z zakresu współpracy (art. 64) </t>
  </si>
  <si>
    <t>Cel szczegółowy 2</t>
  </si>
  <si>
    <t>Cel szczegółowy 3</t>
  </si>
  <si>
    <t>Liczba godzin szkoleń i warsztatów [os.]</t>
  </si>
  <si>
    <t>Liczba uczestników konferencji podsumowującej wyniki badań rynku [szt.]</t>
  </si>
  <si>
    <t>Liczba wydarzeń i akcji promocyjnych [szt.]</t>
  </si>
  <si>
    <t>Liczba podmiotów tworzących sieć dostaw i sprzedaży [szt.]</t>
  </si>
  <si>
    <t>Liczba osób, które ukończyły szkolenia i zdobyły certyfikat [os.]</t>
  </si>
  <si>
    <t>Liczba nowych działalności uruchomionych przez rybaków poza sektorem rybackim [szt.]</t>
  </si>
  <si>
    <t>Liczba powstałych ekspertyz [szt.]</t>
  </si>
  <si>
    <t>Liczba uczestników konferencji [os.]</t>
  </si>
  <si>
    <t xml:space="preserve"> Przedsięwzięcie 1.4.1</t>
  </si>
  <si>
    <t>Cel szczegółowy 4</t>
  </si>
  <si>
    <t>Liczba wyznaczonych i zrewitalizowanych szlaków turystycznych [szt.]</t>
  </si>
  <si>
    <t>Liczba kampanii promocyjnych Północnego Szlaku Rybackiego [szt.] </t>
  </si>
  <si>
    <t>Liczba oznakowanych atrakcji Północnego Szlaku Rybackiego [szt.]</t>
  </si>
  <si>
    <t xml:space="preserve"> Liczba ekologicznych jednostek pływających lub obiektów turystycznych wykorzystujących wodny potencjał Zalewu Szczecińskiego i jezior [szt.]</t>
  </si>
  <si>
    <t>Liczba działań informacyjnych oraz wydarzeń zwiększających poziom świadomości ekologicznej wędkarzy [szt.]</t>
  </si>
  <si>
    <t>Liczba podmiotów doposażonych w sprzęt do walki z kłusownictwem [szt.]</t>
  </si>
  <si>
    <t>Liczba ekspertyz [szt.]</t>
  </si>
  <si>
    <t>Liczba nowych, przebudowanych lub wyremontowanych punktów usługowych lub handlowych [szt.]</t>
  </si>
  <si>
    <t>Liczba nowych, przebudowanych lub wyremontowanych obiektów infrastruktury rekreacyjnej i kulturalnej [szt.]</t>
  </si>
  <si>
    <t>Liczba działań z zakresu edukacji pro-ekologicznej związanych ze środowiskiem wodnym [szt.]</t>
  </si>
  <si>
    <t>Liczba wydarzeń służących zachowaniu, upowszechnianiu oraz promocji rybackiego dziedzictwa kulturowego [szt.]</t>
  </si>
  <si>
    <t>Liczba osobodni szkoleń dla pracowników LGD [os.]</t>
  </si>
  <si>
    <t>Liczba osobodni szkoleń dla organów LGD [os.]</t>
  </si>
  <si>
    <t>Liczba podmiotów, którym udzielono indywidualnego doradztwa [szt.]</t>
  </si>
  <si>
    <t>Liczba imprez i spotkań informacyjno-konsultacyjnych LGD z mieszkańcami [szt.]</t>
  </si>
  <si>
    <t xml:space="preserve">Razem planowane wsparcie na przedsięwzięcia dedykowane tworzeniu i utrzymaniu miejsc pracy w ramach poddziałania Realizacja LSR PO RYBY </t>
  </si>
  <si>
    <t>%</t>
  </si>
  <si>
    <t>Załącznik 3 - Plan działania wykazujący harmonogram osiągania wskaźników produktu</t>
  </si>
  <si>
    <r>
      <t>Podnoszenie wartości produktów sektora rybołówstwa i akwakultury przez tworzenie lub rozwijanie łańcucha dostaw, obejmującego działalność związaną z produkcją, przetwarzaniem i obrotem produktami sektora rybołówstwa i akwakultury</t>
    </r>
    <r>
      <rPr>
        <i/>
        <sz val="6"/>
        <color theme="1"/>
        <rFont val="Calibri"/>
        <family val="2"/>
        <charset val="238"/>
        <scheme val="minor"/>
      </rPr>
      <t>(§ 4 pkt1 lit. a)</t>
    </r>
    <r>
      <rPr>
        <i/>
        <vertAlign val="superscript"/>
        <sz val="6"/>
        <color rgb="FF000000"/>
        <rFont val="Calibri"/>
        <family val="2"/>
        <charset val="238"/>
        <scheme val="minor"/>
      </rPr>
      <t xml:space="preserve"> </t>
    </r>
    <r>
      <rPr>
        <sz val="6"/>
        <color theme="1"/>
        <rFont val="Calibri"/>
        <family val="2"/>
        <charset val="238"/>
        <scheme val="minor"/>
      </rPr>
      <t xml:space="preserve"> </t>
    </r>
    <r>
      <rPr>
        <i/>
        <sz val="6"/>
        <color theme="1"/>
        <rFont val="Calibri"/>
        <family val="2"/>
        <charset val="238"/>
        <scheme val="minor"/>
      </rPr>
      <t>(art. 63 ust.. 1 lit. a)</t>
    </r>
    <r>
      <rPr>
        <i/>
        <vertAlign val="superscript"/>
        <sz val="6"/>
        <color rgb="FF000000"/>
        <rFont val="Calibri"/>
        <family val="2"/>
        <charset val="238"/>
        <scheme val="minor"/>
      </rPr>
      <t xml:space="preserve"> </t>
    </r>
    <r>
      <rPr>
        <sz val="6"/>
        <color rgb="FF000000"/>
        <rFont val="Calibri"/>
        <family val="2"/>
        <charset val="238"/>
        <scheme val="minor"/>
      </rPr>
      <t>.</t>
    </r>
  </si>
  <si>
    <r>
      <t xml:space="preserve">Wspieranie uczenia się osób związanych z sektorem rybołówstwa i akwakultury oraz wymianę przez takie osoby doświadczeń i dobrych praktyk </t>
    </r>
    <r>
      <rPr>
        <i/>
        <sz val="6"/>
        <color rgb="FF000000"/>
        <rFont val="Calibri"/>
        <family val="2"/>
        <charset val="238"/>
        <scheme val="minor"/>
      </rPr>
      <t>(§ 5 pkt 1 lit. c)</t>
    </r>
    <r>
      <rPr>
        <i/>
        <vertAlign val="superscript"/>
        <sz val="6"/>
        <color rgb="FF000000"/>
        <rFont val="Calibri"/>
        <family val="2"/>
        <charset val="238"/>
        <scheme val="minor"/>
      </rPr>
      <t xml:space="preserve"> </t>
    </r>
    <r>
      <rPr>
        <b/>
        <i/>
        <vertAlign val="superscript"/>
        <sz val="6"/>
        <color rgb="FF000000"/>
        <rFont val="Calibri"/>
        <family val="2"/>
        <charset val="238"/>
        <scheme val="minor"/>
      </rPr>
      <t>[1]</t>
    </r>
    <r>
      <rPr>
        <sz val="6"/>
        <color theme="1"/>
        <rFont val="Calibri"/>
        <family val="2"/>
        <charset val="238"/>
        <scheme val="minor"/>
      </rPr>
      <t xml:space="preserve"> </t>
    </r>
    <r>
      <rPr>
        <i/>
        <sz val="6"/>
        <color rgb="FF000000"/>
        <rFont val="Calibri"/>
        <family val="2"/>
        <charset val="238"/>
        <scheme val="minor"/>
      </rPr>
      <t>(art. 63 ust. 1 lit. b)</t>
    </r>
    <r>
      <rPr>
        <i/>
        <vertAlign val="superscript"/>
        <sz val="6"/>
        <color rgb="FF000000"/>
        <rFont val="Calibri"/>
        <family val="2"/>
        <charset val="238"/>
        <scheme val="minor"/>
      </rPr>
      <t xml:space="preserve"> </t>
    </r>
    <r>
      <rPr>
        <b/>
        <i/>
        <vertAlign val="superscript"/>
        <sz val="6"/>
        <color rgb="FF000000"/>
        <rFont val="Calibri"/>
        <family val="2"/>
        <charset val="238"/>
        <scheme val="minor"/>
      </rPr>
      <t>[2]</t>
    </r>
  </si>
  <si>
    <r>
      <t xml:space="preserve">Różnicowanie działalności lub dywersyfikację zatrudnienia osób wykonujących pracę związaną z sektorem rybołówstwa i akwakultury przez tworzenie lub utrzymanie miejsc pracy niezwiązanych z podstawową działalnością rybacką </t>
    </r>
    <r>
      <rPr>
        <i/>
        <sz val="6"/>
        <color rgb="FF000000"/>
        <rFont val="Calibri"/>
        <family val="2"/>
        <charset val="238"/>
        <scheme val="minor"/>
      </rPr>
      <t>(§ 4 pkt 1 lit. a) (art. 63 ust. 1 lit. b)</t>
    </r>
  </si>
  <si>
    <t xml:space="preserve">Wspieranie dialogu społecznego i udziału lokalnych społeczności w badaniu zasobów rybołówstwa i zarządzaniu tymi zasobami(§ 8 pkt 1) (art. 63 ust. 1 lit. e)  </t>
  </si>
  <si>
    <t xml:space="preserve">Działania z zakresu współpracy(art. 64)  </t>
  </si>
  <si>
    <t xml:space="preserve">Podejmowanie, wykonywanie lub rozwijanie działalności gospodarczej służącej rozwojowi obszarów rybackich i obszarów akwakultury(§ 5 pkt 1 lit. b)   (art. 63 ust. 1 lit. b)  </t>
  </si>
  <si>
    <t xml:space="preserve">Tworzenie, rozwój oraz wyposażenie infrastruktury turystycznej i rekreacyjnej, przeznaczonej na użytek publiczny, historycznie lub terytorialnie związanej z działalnością rybacką(§ 7 pkt 1 lit. a) (art. 63 ust. 1 lit. d)  </t>
  </si>
  <si>
    <t xml:space="preserve">Wspieranie atutów środowiska wodnego na obszarach rybackich i obszarach akwakultury przez przeciwdziałanie kłusownictwu (§ 6 pkt 1 lit. a)   (art. 63 ust. 1 lit. c.)  </t>
  </si>
  <si>
    <t xml:space="preserve">Przywracanie lub zabezpieczanie potencjału produkcyjnego sektora rybołówstwa i akwakultury lub odtwarzanie pierwotnego stanu środowiska obszarów rybackich i obszarów akwakultury, w przypadku jego zniszczenia w wyniku zdarzeń noszących znamiona klęski żywiołowej lub szkody spowodowanej działalnością chronionych gatunków zwierząt. (§ 6 pkt 1 lit. b)   (art. 63 ust. 1 lit. c.)  </t>
  </si>
  <si>
    <t xml:space="preserve">Promowanie, zachowanie lub upowszechnianie dziedzictwa kulturowego rybołówstwa i akwakultury oraz morskiego dziedzictwa kulturowego(§ 7 pkt 1 lit. b)  (art. 63 ust. 1 lit. d)  
Działania z zakresu współpracy (art. 64)  
</t>
  </si>
  <si>
    <t>CEL OGÓLNY 1</t>
  </si>
  <si>
    <t xml:space="preserve">CEL  </t>
  </si>
  <si>
    <t>Cel ogólny 2</t>
  </si>
  <si>
    <t>Razem cel szczegółowy 1.1</t>
  </si>
  <si>
    <t>Wskaźnik rezultatu 1.1</t>
  </si>
  <si>
    <t>Razem cel szczegółowy 1.2</t>
  </si>
  <si>
    <t>Wskaźnik rezultatu 1.2</t>
  </si>
  <si>
    <t>Razem cel szczegółowy 1.3</t>
  </si>
  <si>
    <t>Wskaźnik rezultatu 1.3</t>
  </si>
  <si>
    <t>Razem cel szczegółowy 1.4</t>
  </si>
  <si>
    <t>Wskaźnik rezultatu 1.4</t>
  </si>
  <si>
    <t>Razem cel ogólny 1</t>
  </si>
  <si>
    <t>Wskaźnik rezultatu 2.1</t>
  </si>
  <si>
    <t>Razem cel szczegółowy 2.1</t>
  </si>
  <si>
    <t>Razem cel szczegółowy 2.2</t>
  </si>
  <si>
    <t>Wskaźnik rezultatu 2.2</t>
  </si>
  <si>
    <t>Razem cel szczegółowy 2.3</t>
  </si>
  <si>
    <t>Wskaźnik rezultatu 2.3</t>
  </si>
  <si>
    <t>Przedsięwzięcie: 1.2.2. Sieć dostaw i sprzedaży lokalnych produktów rybnych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</si>
</sst>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%"/>
    <numFmt numFmtId="165" formatCode="#,##0.00\ &quot;zł&quot;"/>
    <numFmt numFmtId="166" formatCode="#,##0.00\ _z_ł"/>
    <numFmt numFmtId="167" formatCode="0.000"/>
  </numFmts>
  <fonts count="3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7.5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  <font>
      <sz val="8.5"/>
      <color rgb="FF000000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7"/>
      <color theme="1"/>
      <name val="Calibri"/>
      <family val="2"/>
      <charset val="238"/>
      <scheme val="minor"/>
    </font>
    <font>
      <sz val="9"/>
      <name val="Times New Roman"/>
      <family val="1"/>
      <charset val="238"/>
    </font>
    <font>
      <sz val="7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6"/>
      <color theme="1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6"/>
      <color rgb="FF000000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i/>
      <sz val="6"/>
      <color theme="1"/>
      <name val="Calibri"/>
      <family val="2"/>
      <charset val="238"/>
      <scheme val="minor"/>
    </font>
    <font>
      <i/>
      <vertAlign val="superscript"/>
      <sz val="6"/>
      <color rgb="FF000000"/>
      <name val="Calibri"/>
      <family val="2"/>
      <charset val="238"/>
      <scheme val="minor"/>
    </font>
    <font>
      <i/>
      <sz val="6"/>
      <color rgb="FF000000"/>
      <name val="Calibri"/>
      <family val="2"/>
      <charset val="238"/>
      <scheme val="minor"/>
    </font>
    <font>
      <b/>
      <i/>
      <vertAlign val="superscript"/>
      <sz val="6"/>
      <color rgb="FF00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sz val="6"/>
      <color theme="0"/>
      <name val="Calibri"/>
      <family val="2"/>
      <charset val="238"/>
      <scheme val="minor"/>
    </font>
    <font>
      <sz val="9"/>
      <color theme="0"/>
      <name val="Times New Roman"/>
      <family val="1"/>
      <charset val="238"/>
    </font>
    <font>
      <sz val="7"/>
      <color theme="0"/>
      <name val="Calibri"/>
      <family val="2"/>
      <charset val="238"/>
      <scheme val="minor"/>
    </font>
    <font>
      <sz val="10"/>
      <color theme="0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6">
    <border>
      <left/>
      <right/>
      <top/>
      <bottom/>
      <diagonal/>
    </border>
    <border>
      <left style="medium">
        <color rgb="FF2A2A2A"/>
      </left>
      <right style="medium">
        <color rgb="FF2A2A2A"/>
      </right>
      <top style="medium">
        <color rgb="FF2A2A2A"/>
      </top>
      <bottom style="medium">
        <color rgb="FF2A2A2A"/>
      </bottom>
      <diagonal/>
    </border>
    <border>
      <left style="medium">
        <color rgb="FF2A2A2A"/>
      </left>
      <right style="medium">
        <color rgb="FF2A2A2A"/>
      </right>
      <top style="medium">
        <color rgb="FF2A2A2A"/>
      </top>
      <bottom/>
      <diagonal/>
    </border>
    <border>
      <left style="medium">
        <color rgb="FF2A2A2A"/>
      </left>
      <right style="medium">
        <color rgb="FF2A2A2A"/>
      </right>
      <top/>
      <bottom style="medium">
        <color rgb="FF2A2A2A"/>
      </bottom>
      <diagonal/>
    </border>
    <border>
      <left/>
      <right style="medium">
        <color rgb="FF2A2A2A"/>
      </right>
      <top style="medium">
        <color rgb="FF2A2A2A"/>
      </top>
      <bottom style="medium">
        <color rgb="FF2A2A2A"/>
      </bottom>
      <diagonal/>
    </border>
    <border>
      <left/>
      <right style="medium">
        <color rgb="FF2A2A2A"/>
      </right>
      <top style="medium">
        <color rgb="FF2A2A2A"/>
      </top>
      <bottom/>
      <diagonal/>
    </border>
    <border>
      <left/>
      <right style="medium">
        <color rgb="FF2A2A2A"/>
      </right>
      <top/>
      <bottom style="medium">
        <color rgb="FF2A2A2A"/>
      </bottom>
      <diagonal/>
    </border>
    <border>
      <left style="medium">
        <color rgb="FF2A2A2A"/>
      </left>
      <right style="medium">
        <color rgb="FF2A2A2A"/>
      </right>
      <top/>
      <bottom/>
      <diagonal/>
    </border>
    <border>
      <left/>
      <right style="medium">
        <color rgb="FF2A2A2A"/>
      </right>
      <top/>
      <bottom/>
      <diagonal/>
    </border>
    <border>
      <left/>
      <right/>
      <top/>
      <bottom style="medium">
        <color rgb="FF2A2A2A"/>
      </bottom>
      <diagonal/>
    </border>
    <border>
      <left/>
      <right/>
      <top style="medium">
        <color rgb="FF2A2A2A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2A2A2A"/>
      </top>
      <bottom style="medium">
        <color rgb="FF2A2A2A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2A2A2A"/>
      </left>
      <right/>
      <top/>
      <bottom/>
      <diagonal/>
    </border>
    <border>
      <left style="medium">
        <color rgb="FF2A2A2A"/>
      </left>
      <right/>
      <top style="medium">
        <color rgb="FF2A2A2A"/>
      </top>
      <bottom/>
      <diagonal/>
    </border>
    <border>
      <left style="medium">
        <color rgb="FF2A2A2A"/>
      </left>
      <right/>
      <top/>
      <bottom style="medium">
        <color rgb="FF2A2A2A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348">
    <xf numFmtId="0" fontId="0" fillId="0" borderId="0" xfId="0"/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1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9" fontId="5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7" borderId="0" xfId="0" applyFill="1"/>
    <xf numFmtId="3" fontId="0" fillId="8" borderId="16" xfId="0" applyNumberFormat="1" applyFill="1" applyBorder="1"/>
    <xf numFmtId="0" fontId="2" fillId="3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0" fillId="9" borderId="16" xfId="0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9" fontId="5" fillId="0" borderId="16" xfId="0" applyNumberFormat="1" applyFont="1" applyBorder="1" applyAlignment="1">
      <alignment horizontal="center" vertical="center" wrapText="1"/>
    </xf>
    <xf numFmtId="3" fontId="2" fillId="8" borderId="16" xfId="0" applyNumberFormat="1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3" fontId="0" fillId="9" borderId="17" xfId="0" applyNumberFormat="1" applyFill="1" applyBorder="1" applyAlignment="1">
      <alignment horizontal="center" vertical="center"/>
    </xf>
    <xf numFmtId="0" fontId="0" fillId="0" borderId="16" xfId="0" applyBorder="1"/>
    <xf numFmtId="3" fontId="0" fillId="6" borderId="16" xfId="0" applyNumberFormat="1" applyFill="1" applyBorder="1"/>
    <xf numFmtId="0" fontId="0" fillId="6" borderId="16" xfId="0" applyFill="1" applyBorder="1"/>
    <xf numFmtId="0" fontId="0" fillId="8" borderId="0" xfId="0" applyFill="1"/>
    <xf numFmtId="0" fontId="5" fillId="6" borderId="16" xfId="0" applyFont="1" applyFill="1" applyBorder="1" applyAlignment="1">
      <alignment horizontal="center" vertical="center" wrapText="1"/>
    </xf>
    <xf numFmtId="9" fontId="5" fillId="6" borderId="16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9" fontId="5" fillId="0" borderId="15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 wrapText="1"/>
    </xf>
    <xf numFmtId="0" fontId="5" fillId="8" borderId="14" xfId="0" applyFont="1" applyFill="1" applyBorder="1" applyAlignment="1">
      <alignment vertical="center" wrapText="1"/>
    </xf>
    <xf numFmtId="0" fontId="2" fillId="8" borderId="14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0" fontId="11" fillId="7" borderId="16" xfId="0" applyFont="1" applyFill="1" applyBorder="1"/>
    <xf numFmtId="3" fontId="11" fillId="7" borderId="19" xfId="0" applyNumberFormat="1" applyFont="1" applyFill="1" applyBorder="1"/>
    <xf numFmtId="0" fontId="0" fillId="8" borderId="0" xfId="0" applyFill="1" applyBorder="1"/>
    <xf numFmtId="0" fontId="5" fillId="8" borderId="0" xfId="0" applyFont="1" applyFill="1" applyBorder="1" applyAlignment="1">
      <alignment vertical="center" wrapText="1"/>
    </xf>
    <xf numFmtId="0" fontId="2" fillId="8" borderId="0" xfId="0" applyFont="1" applyFill="1" applyBorder="1" applyAlignment="1">
      <alignment vertical="center" wrapText="1"/>
    </xf>
    <xf numFmtId="0" fontId="5" fillId="8" borderId="0" xfId="0" applyFont="1" applyFill="1" applyBorder="1" applyAlignment="1">
      <alignment horizontal="center" vertical="center" wrapText="1"/>
    </xf>
    <xf numFmtId="9" fontId="5" fillId="8" borderId="0" xfId="0" applyNumberFormat="1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9" fontId="5" fillId="6" borderId="15" xfId="0" applyNumberFormat="1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9" fontId="5" fillId="7" borderId="15" xfId="0" applyNumberFormat="1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Fill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2" fillId="0" borderId="12" xfId="0" applyFont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2" fontId="7" fillId="7" borderId="1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3" fontId="0" fillId="8" borderId="0" xfId="0" applyNumberFormat="1" applyFill="1" applyBorder="1"/>
    <xf numFmtId="0" fontId="4" fillId="0" borderId="0" xfId="0" applyFont="1" applyBorder="1" applyAlignment="1">
      <alignment horizontal="center" vertical="center" wrapText="1"/>
    </xf>
    <xf numFmtId="0" fontId="0" fillId="8" borderId="0" xfId="0" applyFill="1" applyBorder="1" applyAlignment="1">
      <alignment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vertical="center" wrapText="1"/>
    </xf>
    <xf numFmtId="4" fontId="2" fillId="8" borderId="0" xfId="0" applyNumberFormat="1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9" fontId="5" fillId="0" borderId="28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3" fontId="2" fillId="3" borderId="13" xfId="0" applyNumberFormat="1" applyFont="1" applyFill="1" applyBorder="1" applyAlignment="1">
      <alignment vertical="center" wrapText="1"/>
    </xf>
    <xf numFmtId="3" fontId="2" fillId="8" borderId="14" xfId="0" applyNumberFormat="1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6" fillId="0" borderId="0" xfId="0" applyFont="1"/>
    <xf numFmtId="0" fontId="16" fillId="0" borderId="16" xfId="0" applyFont="1" applyBorder="1" applyAlignment="1">
      <alignment wrapText="1"/>
    </xf>
    <xf numFmtId="0" fontId="14" fillId="10" borderId="16" xfId="0" applyFont="1" applyFill="1" applyBorder="1" applyAlignment="1">
      <alignment horizontal="left" vertical="center" wrapText="1"/>
    </xf>
    <xf numFmtId="0" fontId="4" fillId="10" borderId="16" xfId="0" applyFont="1" applyFill="1" applyBorder="1" applyAlignment="1">
      <alignment horizontal="left" vertical="center" wrapText="1"/>
    </xf>
    <xf numFmtId="0" fontId="15" fillId="10" borderId="16" xfId="0" applyFont="1" applyFill="1" applyBorder="1" applyAlignment="1">
      <alignment horizontal="left" vertical="center" wrapText="1"/>
    </xf>
    <xf numFmtId="0" fontId="0" fillId="10" borderId="16" xfId="0" applyFill="1" applyBorder="1" applyAlignment="1">
      <alignment horizontal="left"/>
    </xf>
    <xf numFmtId="0" fontId="13" fillId="0" borderId="12" xfId="0" applyFont="1" applyBorder="1" applyAlignment="1">
      <alignment horizontal="left" vertical="center" wrapText="1"/>
    </xf>
    <xf numFmtId="0" fontId="5" fillId="6" borderId="15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left" vertical="center" wrapText="1"/>
    </xf>
    <xf numFmtId="0" fontId="2" fillId="10" borderId="6" xfId="0" applyFont="1" applyFill="1" applyBorder="1" applyAlignment="1">
      <alignment horizontal="left" vertical="center" wrapText="1"/>
    </xf>
    <xf numFmtId="0" fontId="1" fillId="10" borderId="6" xfId="0" applyFont="1" applyFill="1" applyBorder="1" applyAlignment="1">
      <alignment horizontal="left" vertical="center" wrapText="1"/>
    </xf>
    <xf numFmtId="4" fontId="2" fillId="10" borderId="6" xfId="0" applyNumberFormat="1" applyFont="1" applyFill="1" applyBorder="1" applyAlignment="1">
      <alignment horizontal="left" vertical="center" wrapText="1"/>
    </xf>
    <xf numFmtId="0" fontId="16" fillId="10" borderId="16" xfId="0" applyFont="1" applyFill="1" applyBorder="1" applyAlignment="1">
      <alignment horizontal="left" wrapText="1"/>
    </xf>
    <xf numFmtId="3" fontId="2" fillId="8" borderId="0" xfId="0" applyNumberFormat="1" applyFont="1" applyFill="1" applyBorder="1" applyAlignment="1">
      <alignment vertical="center" wrapText="1"/>
    </xf>
    <xf numFmtId="0" fontId="5" fillId="8" borderId="0" xfId="0" applyFont="1" applyFill="1" applyBorder="1" applyAlignment="1">
      <alignment horizontal="left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left" vertical="center" wrapText="1"/>
    </xf>
    <xf numFmtId="0" fontId="1" fillId="8" borderId="0" xfId="0" applyFont="1" applyFill="1" applyBorder="1" applyAlignment="1">
      <alignment horizontal="left" vertical="center" wrapText="1"/>
    </xf>
    <xf numFmtId="4" fontId="2" fillId="8" borderId="0" xfId="0" applyNumberFormat="1" applyFont="1" applyFill="1" applyBorder="1" applyAlignment="1">
      <alignment horizontal="left" vertical="center" wrapText="1"/>
    </xf>
    <xf numFmtId="0" fontId="16" fillId="8" borderId="0" xfId="0" applyFont="1" applyFill="1" applyBorder="1" applyAlignment="1">
      <alignment horizontal="left" wrapText="1"/>
    </xf>
    <xf numFmtId="0" fontId="0" fillId="8" borderId="0" xfId="0" applyFill="1" applyBorder="1" applyAlignment="1">
      <alignment horizontal="left"/>
    </xf>
    <xf numFmtId="0" fontId="16" fillId="8" borderId="0" xfId="0" applyFont="1" applyFill="1" applyBorder="1" applyAlignment="1">
      <alignment wrapText="1"/>
    </xf>
    <xf numFmtId="0" fontId="16" fillId="8" borderId="0" xfId="0" applyFont="1" applyFill="1" applyBorder="1"/>
    <xf numFmtId="3" fontId="2" fillId="3" borderId="16" xfId="0" applyNumberFormat="1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9" fontId="5" fillId="8" borderId="16" xfId="0" applyNumberFormat="1" applyFont="1" applyFill="1" applyBorder="1" applyAlignment="1">
      <alignment horizontal="center" vertical="center" wrapText="1"/>
    </xf>
    <xf numFmtId="4" fontId="2" fillId="8" borderId="0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7" fillId="6" borderId="16" xfId="0" applyFont="1" applyFill="1" applyBorder="1" applyAlignment="1">
      <alignment horizontal="center" vertical="center" wrapText="1"/>
    </xf>
    <xf numFmtId="0" fontId="17" fillId="6" borderId="16" xfId="0" applyFont="1" applyFill="1" applyBorder="1" applyAlignment="1">
      <alignment vertical="center" wrapText="1"/>
    </xf>
    <xf numFmtId="4" fontId="17" fillId="6" borderId="16" xfId="0" applyNumberFormat="1" applyFont="1" applyFill="1" applyBorder="1" applyAlignment="1">
      <alignment horizontal="center" vertical="center" wrapText="1"/>
    </xf>
    <xf numFmtId="0" fontId="18" fillId="6" borderId="16" xfId="0" applyFont="1" applyFill="1" applyBorder="1" applyAlignment="1">
      <alignment wrapText="1"/>
    </xf>
    <xf numFmtId="0" fontId="11" fillId="6" borderId="16" xfId="0" applyFont="1" applyFill="1" applyBorder="1" applyAlignment="1">
      <alignment horizontal="left"/>
    </xf>
    <xf numFmtId="4" fontId="2" fillId="8" borderId="16" xfId="0" applyNumberFormat="1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left" vertical="center" wrapText="1"/>
    </xf>
    <xf numFmtId="0" fontId="4" fillId="8" borderId="16" xfId="0" applyFont="1" applyFill="1" applyBorder="1" applyAlignment="1">
      <alignment horizontal="left" vertical="center" wrapText="1"/>
    </xf>
    <xf numFmtId="0" fontId="5" fillId="10" borderId="16" xfId="0" applyFont="1" applyFill="1" applyBorder="1" applyAlignment="1">
      <alignment horizontal="center" vertical="center" wrapText="1"/>
    </xf>
    <xf numFmtId="3" fontId="2" fillId="10" borderId="16" xfId="0" applyNumberFormat="1" applyFont="1" applyFill="1" applyBorder="1" applyAlignment="1">
      <alignment horizontal="center" vertical="center" wrapText="1"/>
    </xf>
    <xf numFmtId="9" fontId="5" fillId="10" borderId="16" xfId="0" applyNumberFormat="1" applyFont="1" applyFill="1" applyBorder="1" applyAlignment="1">
      <alignment horizontal="center" vertical="center" wrapText="1"/>
    </xf>
    <xf numFmtId="4" fontId="2" fillId="10" borderId="16" xfId="0" applyNumberFormat="1" applyFont="1" applyFill="1" applyBorder="1" applyAlignment="1">
      <alignment horizontal="center" vertical="center" wrapText="1"/>
    </xf>
    <xf numFmtId="0" fontId="17" fillId="8" borderId="0" xfId="0" applyFont="1" applyFill="1" applyBorder="1" applyAlignment="1">
      <alignment vertical="center" wrapText="1"/>
    </xf>
    <xf numFmtId="4" fontId="17" fillId="8" borderId="0" xfId="0" applyNumberFormat="1" applyFont="1" applyFill="1" applyBorder="1" applyAlignment="1">
      <alignment horizontal="center" vertical="center" wrapText="1"/>
    </xf>
    <xf numFmtId="0" fontId="18" fillId="8" borderId="0" xfId="0" applyFont="1" applyFill="1" applyBorder="1" applyAlignment="1">
      <alignment wrapText="1"/>
    </xf>
    <xf numFmtId="0" fontId="11" fillId="8" borderId="0" xfId="0" applyFont="1" applyFill="1" applyBorder="1" applyAlignment="1">
      <alignment horizontal="left"/>
    </xf>
    <xf numFmtId="0" fontId="0" fillId="11" borderId="18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44" fontId="8" fillId="0" borderId="16" xfId="0" applyNumberFormat="1" applyFont="1" applyBorder="1" applyAlignment="1">
      <alignment horizontal="center" vertical="center" wrapText="1"/>
    </xf>
    <xf numFmtId="44" fontId="2" fillId="8" borderId="0" xfId="0" applyNumberFormat="1" applyFont="1" applyFill="1" applyBorder="1" applyAlignment="1">
      <alignment vertical="center" wrapText="1"/>
    </xf>
    <xf numFmtId="44" fontId="0" fillId="0" borderId="0" xfId="0" applyNumberFormat="1"/>
    <xf numFmtId="0" fontId="0" fillId="8" borderId="0" xfId="0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left" vertical="center" wrapText="1"/>
    </xf>
    <xf numFmtId="44" fontId="7" fillId="8" borderId="0" xfId="0" applyNumberFormat="1" applyFont="1" applyFill="1" applyBorder="1" applyAlignment="1">
      <alignment horizontal="center" vertical="center" wrapText="1"/>
    </xf>
    <xf numFmtId="3" fontId="2" fillId="8" borderId="0" xfId="0" applyNumberFormat="1" applyFont="1" applyFill="1" applyBorder="1" applyAlignment="1">
      <alignment horizontal="center" vertical="center" wrapText="1"/>
    </xf>
    <xf numFmtId="0" fontId="8" fillId="0" borderId="16" xfId="0" quotePrefix="1" applyFont="1" applyBorder="1" applyAlignment="1">
      <alignment horizontal="center" vertical="center" wrapText="1"/>
    </xf>
    <xf numFmtId="4" fontId="0" fillId="0" borderId="0" xfId="0" applyNumberFormat="1"/>
    <xf numFmtId="0" fontId="17" fillId="7" borderId="16" xfId="0" applyFont="1" applyFill="1" applyBorder="1" applyAlignment="1">
      <alignment horizontal="center" vertical="center" wrapText="1"/>
    </xf>
    <xf numFmtId="9" fontId="17" fillId="7" borderId="16" xfId="0" applyNumberFormat="1" applyFont="1" applyFill="1" applyBorder="1" applyAlignment="1">
      <alignment horizontal="center" vertical="center" wrapText="1"/>
    </xf>
    <xf numFmtId="4" fontId="17" fillId="7" borderId="16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9" fontId="5" fillId="0" borderId="34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43" fontId="2" fillId="0" borderId="4" xfId="1" applyFont="1" applyBorder="1" applyAlignment="1">
      <alignment horizontal="right" vertical="center" wrapText="1"/>
    </xf>
    <xf numFmtId="43" fontId="2" fillId="0" borderId="6" xfId="1" applyFont="1" applyBorder="1" applyAlignment="1">
      <alignment horizontal="right" vertical="center" wrapText="1"/>
    </xf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 applyAlignment="1">
      <alignment horizontal="right"/>
    </xf>
    <xf numFmtId="43" fontId="2" fillId="6" borderId="16" xfId="1" applyFont="1" applyFill="1" applyBorder="1" applyAlignment="1">
      <alignment horizontal="center" vertical="center" wrapText="1"/>
    </xf>
    <xf numFmtId="43" fontId="0" fillId="7" borderId="18" xfId="1" applyFont="1" applyFill="1" applyBorder="1"/>
    <xf numFmtId="43" fontId="2" fillId="0" borderId="16" xfId="1" applyFont="1" applyBorder="1" applyAlignment="1">
      <alignment horizontal="center" vertical="center"/>
    </xf>
    <xf numFmtId="43" fontId="7" fillId="7" borderId="16" xfId="1" applyFont="1" applyFill="1" applyBorder="1" applyAlignment="1">
      <alignment horizontal="center" vertical="center"/>
    </xf>
    <xf numFmtId="43" fontId="0" fillId="7" borderId="0" xfId="1" applyFont="1" applyFill="1"/>
    <xf numFmtId="43" fontId="2" fillId="0" borderId="12" xfId="1" applyFont="1" applyBorder="1" applyAlignment="1">
      <alignment horizontal="center" vertical="center" wrapText="1"/>
    </xf>
    <xf numFmtId="43" fontId="2" fillId="8" borderId="16" xfId="1" applyFont="1" applyFill="1" applyBorder="1" applyAlignment="1">
      <alignment horizontal="center" vertical="center" wrapText="1"/>
    </xf>
    <xf numFmtId="43" fontId="2" fillId="8" borderId="0" xfId="1" applyFont="1" applyFill="1" applyBorder="1" applyAlignment="1">
      <alignment horizontal="center" vertical="center" wrapText="1"/>
    </xf>
    <xf numFmtId="43" fontId="7" fillId="0" borderId="16" xfId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5" fillId="8" borderId="16" xfId="2" applyNumberFormat="1" applyFont="1" applyFill="1" applyBorder="1" applyAlignment="1">
      <alignment horizontal="center" vertical="center" wrapText="1"/>
    </xf>
    <xf numFmtId="43" fontId="2" fillId="0" borderId="35" xfId="1" applyFont="1" applyBorder="1" applyAlignment="1">
      <alignment horizontal="center" vertical="center" wrapText="1"/>
    </xf>
    <xf numFmtId="43" fontId="20" fillId="0" borderId="19" xfId="1" applyFont="1" applyBorder="1" applyAlignment="1">
      <alignment horizontal="center" vertical="center"/>
    </xf>
    <xf numFmtId="43" fontId="0" fillId="0" borderId="0" xfId="0" applyNumberFormat="1"/>
    <xf numFmtId="0" fontId="5" fillId="12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43" fontId="0" fillId="0" borderId="0" xfId="1" applyFont="1" applyAlignment="1">
      <alignment horizontal="right" vertical="center"/>
    </xf>
    <xf numFmtId="0" fontId="12" fillId="14" borderId="11" xfId="0" applyFont="1" applyFill="1" applyBorder="1" applyAlignment="1">
      <alignment horizontal="center" vertical="center" wrapText="1"/>
    </xf>
    <xf numFmtId="0" fontId="2" fillId="15" borderId="12" xfId="0" applyFont="1" applyFill="1" applyBorder="1" applyAlignment="1">
      <alignment horizontal="center" vertical="center" wrapText="1"/>
    </xf>
    <xf numFmtId="9" fontId="2" fillId="15" borderId="12" xfId="0" applyNumberFormat="1" applyFont="1" applyFill="1" applyBorder="1" applyAlignment="1">
      <alignment horizontal="center" vertical="center" wrapText="1"/>
    </xf>
    <xf numFmtId="0" fontId="12" fillId="14" borderId="14" xfId="0" applyFont="1" applyFill="1" applyBorder="1" applyAlignment="1">
      <alignment horizontal="center" vertical="center" wrapText="1"/>
    </xf>
    <xf numFmtId="0" fontId="2" fillId="15" borderId="15" xfId="0" applyFont="1" applyFill="1" applyBorder="1" applyAlignment="1">
      <alignment horizontal="center" vertical="center" wrapText="1"/>
    </xf>
    <xf numFmtId="9" fontId="2" fillId="15" borderId="15" xfId="0" applyNumberFormat="1" applyFont="1" applyFill="1" applyBorder="1" applyAlignment="1">
      <alignment horizontal="center" vertical="center" wrapText="1"/>
    </xf>
    <xf numFmtId="0" fontId="12" fillId="16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13" borderId="15" xfId="0" applyFont="1" applyFill="1" applyBorder="1" applyAlignment="1">
      <alignment horizontal="center" vertical="center" wrapText="1"/>
    </xf>
    <xf numFmtId="43" fontId="2" fillId="15" borderId="38" xfId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13" borderId="15" xfId="0" applyFont="1" applyFill="1" applyBorder="1" applyAlignment="1">
      <alignment horizontal="center" vertical="center" wrapText="1"/>
    </xf>
    <xf numFmtId="0" fontId="0" fillId="0" borderId="19" xfId="0" applyBorder="1"/>
    <xf numFmtId="0" fontId="11" fillId="17" borderId="16" xfId="0" applyFont="1" applyFill="1" applyBorder="1"/>
    <xf numFmtId="167" fontId="0" fillId="0" borderId="0" xfId="0" applyNumberFormat="1"/>
    <xf numFmtId="9" fontId="0" fillId="8" borderId="0" xfId="2" applyFont="1" applyFill="1"/>
    <xf numFmtId="0" fontId="6" fillId="0" borderId="16" xfId="0" applyNumberFormat="1" applyFont="1" applyBorder="1" applyAlignment="1">
      <alignment horizontal="center" vertical="center"/>
    </xf>
    <xf numFmtId="9" fontId="6" fillId="0" borderId="16" xfId="2" applyFont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9" fontId="6" fillId="0" borderId="16" xfId="2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166" fontId="23" fillId="13" borderId="16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6" fontId="23" fillId="0" borderId="16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3" fillId="13" borderId="16" xfId="0" applyFont="1" applyFill="1" applyBorder="1" applyAlignment="1">
      <alignment horizontal="center" vertical="center" wrapText="1"/>
    </xf>
    <xf numFmtId="165" fontId="6" fillId="3" borderId="16" xfId="0" applyNumberFormat="1" applyFont="1" applyFill="1" applyBorder="1" applyAlignment="1">
      <alignment horizontal="center" vertical="center" textRotation="90" wrapText="1"/>
    </xf>
    <xf numFmtId="4" fontId="6" fillId="0" borderId="16" xfId="0" applyNumberFormat="1" applyFont="1" applyBorder="1" applyAlignment="1">
      <alignment horizontal="center" vertical="center" wrapText="1"/>
    </xf>
    <xf numFmtId="0" fontId="6" fillId="13" borderId="16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/>
    </xf>
    <xf numFmtId="0" fontId="24" fillId="0" borderId="42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21" borderId="42" xfId="0" applyFont="1" applyFill="1" applyBorder="1" applyAlignment="1">
      <alignment horizontal="center" vertical="center" wrapText="1"/>
    </xf>
    <xf numFmtId="0" fontId="22" fillId="21" borderId="42" xfId="3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4" fillId="13" borderId="42" xfId="0" applyFont="1" applyFill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0" fontId="6" fillId="21" borderId="16" xfId="0" applyFont="1" applyFill="1" applyBorder="1" applyAlignment="1">
      <alignment horizontal="center" vertical="center"/>
    </xf>
    <xf numFmtId="0" fontId="0" fillId="20" borderId="42" xfId="0" applyFont="1" applyFill="1" applyBorder="1" applyAlignment="1">
      <alignment horizontal="center" vertical="center"/>
    </xf>
    <xf numFmtId="2" fontId="6" fillId="0" borderId="16" xfId="2" applyNumberFormat="1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2" fontId="6" fillId="0" borderId="16" xfId="0" applyNumberFormat="1" applyFont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 textRotation="90" wrapText="1"/>
    </xf>
    <xf numFmtId="0" fontId="24" fillId="18" borderId="42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165" fontId="6" fillId="25" borderId="16" xfId="0" applyNumberFormat="1" applyFont="1" applyFill="1" applyBorder="1" applyAlignment="1">
      <alignment horizontal="center" vertical="center" textRotation="90"/>
    </xf>
    <xf numFmtId="0" fontId="3" fillId="0" borderId="9" xfId="0" applyFont="1" applyBorder="1" applyAlignment="1">
      <alignment horizontal="left" vertical="center"/>
    </xf>
    <xf numFmtId="0" fontId="5" fillId="4" borderId="1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3" fontId="2" fillId="3" borderId="13" xfId="0" applyNumberFormat="1" applyFont="1" applyFill="1" applyBorder="1" applyAlignment="1">
      <alignment horizontal="center" vertical="center" wrapText="1"/>
    </xf>
    <xf numFmtId="3" fontId="2" fillId="3" borderId="14" xfId="0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" fontId="2" fillId="10" borderId="31" xfId="0" applyNumberFormat="1" applyFont="1" applyFill="1" applyBorder="1" applyAlignment="1">
      <alignment horizontal="left" vertical="center" wrapText="1"/>
    </xf>
    <xf numFmtId="4" fontId="2" fillId="10" borderId="32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1" xfId="0" applyNumberFormat="1" applyFont="1" applyBorder="1" applyAlignment="1">
      <alignment horizontal="center" vertical="center" wrapText="1"/>
    </xf>
    <xf numFmtId="4" fontId="2" fillId="0" borderId="30" xfId="0" applyNumberFormat="1" applyFont="1" applyBorder="1" applyAlignment="1">
      <alignment horizontal="center" vertical="center" wrapText="1"/>
    </xf>
    <xf numFmtId="4" fontId="2" fillId="0" borderId="32" xfId="0" applyNumberFormat="1" applyFont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0" borderId="3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4" fontId="2" fillId="8" borderId="0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5" fillId="13" borderId="37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2" fillId="13" borderId="37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5" fillId="12" borderId="37" xfId="0" applyFont="1" applyFill="1" applyBorder="1" applyAlignment="1">
      <alignment horizontal="center" vertical="center" wrapText="1"/>
    </xf>
    <xf numFmtId="0" fontId="5" fillId="12" borderId="33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textRotation="90" wrapText="1"/>
    </xf>
    <xf numFmtId="0" fontId="0" fillId="0" borderId="4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0" xfId="0" applyFont="1" applyBorder="1" applyAlignment="1">
      <alignment horizontal="left" vertical="top"/>
    </xf>
    <xf numFmtId="0" fontId="23" fillId="18" borderId="17" xfId="0" applyFont="1" applyFill="1" applyBorder="1" applyAlignment="1">
      <alignment horizontal="center" vertical="center" wrapText="1"/>
    </xf>
    <xf numFmtId="0" fontId="23" fillId="18" borderId="45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0" fontId="23" fillId="4" borderId="41" xfId="0" applyFont="1" applyFill="1" applyBorder="1" applyAlignment="1">
      <alignment horizontal="center" vertical="center" wrapText="1"/>
    </xf>
    <xf numFmtId="0" fontId="23" fillId="4" borderId="42" xfId="0" applyFont="1" applyFill="1" applyBorder="1" applyAlignment="1">
      <alignment horizontal="center" vertical="center" wrapText="1"/>
    </xf>
    <xf numFmtId="0" fontId="6" fillId="20" borderId="43" xfId="0" applyFont="1" applyFill="1" applyBorder="1" applyAlignment="1">
      <alignment horizontal="center"/>
    </xf>
    <xf numFmtId="0" fontId="6" fillId="20" borderId="40" xfId="0" applyFont="1" applyFill="1" applyBorder="1" applyAlignment="1">
      <alignment horizontal="center"/>
    </xf>
    <xf numFmtId="0" fontId="6" fillId="20" borderId="44" xfId="0" applyFont="1" applyFill="1" applyBorder="1" applyAlignment="1">
      <alignment horizontal="center"/>
    </xf>
    <xf numFmtId="0" fontId="31" fillId="22" borderId="19" xfId="0" applyFont="1" applyFill="1" applyBorder="1" applyAlignment="1">
      <alignment horizontal="center" vertical="center"/>
    </xf>
    <xf numFmtId="0" fontId="30" fillId="22" borderId="41" xfId="0" applyFont="1" applyFill="1" applyBorder="1" applyAlignment="1">
      <alignment horizontal="center" vertical="center"/>
    </xf>
    <xf numFmtId="0" fontId="30" fillId="22" borderId="42" xfId="0" applyFont="1" applyFill="1" applyBorder="1" applyAlignment="1">
      <alignment horizontal="center" vertical="center"/>
    </xf>
    <xf numFmtId="0" fontId="6" fillId="20" borderId="16" xfId="0" applyFont="1" applyFill="1" applyBorder="1" applyAlignment="1">
      <alignment horizontal="center" vertical="center"/>
    </xf>
    <xf numFmtId="0" fontId="6" fillId="13" borderId="16" xfId="0" applyFont="1" applyFill="1" applyBorder="1" applyAlignment="1">
      <alignment horizontal="center" vertical="center" wrapText="1"/>
    </xf>
    <xf numFmtId="0" fontId="6" fillId="21" borderId="16" xfId="0" applyFont="1" applyFill="1" applyBorder="1" applyAlignment="1">
      <alignment horizontal="center" vertical="center"/>
    </xf>
    <xf numFmtId="0" fontId="23" fillId="14" borderId="16" xfId="0" applyFont="1" applyFill="1" applyBorder="1" applyAlignment="1">
      <alignment horizontal="center" vertical="center" wrapText="1"/>
    </xf>
    <xf numFmtId="0" fontId="23" fillId="16" borderId="16" xfId="0" applyFont="1" applyFill="1" applyBorder="1" applyAlignment="1">
      <alignment horizontal="center" vertical="center" wrapText="1"/>
    </xf>
    <xf numFmtId="0" fontId="6" fillId="19" borderId="16" xfId="0" applyFont="1" applyFill="1" applyBorder="1" applyAlignment="1">
      <alignment horizontal="center" vertical="center"/>
    </xf>
    <xf numFmtId="0" fontId="6" fillId="26" borderId="16" xfId="0" applyFont="1" applyFill="1" applyBorder="1" applyAlignment="1">
      <alignment horizontal="center" vertical="center"/>
    </xf>
    <xf numFmtId="0" fontId="23" fillId="13" borderId="16" xfId="0" applyFont="1" applyFill="1" applyBorder="1" applyAlignment="1">
      <alignment horizontal="center" vertical="center" wrapText="1"/>
    </xf>
    <xf numFmtId="166" fontId="23" fillId="13" borderId="16" xfId="0" applyNumberFormat="1" applyFont="1" applyFill="1" applyBorder="1" applyAlignment="1">
      <alignment horizontal="center" vertical="center" wrapText="1"/>
    </xf>
    <xf numFmtId="165" fontId="6" fillId="25" borderId="16" xfId="0" applyNumberFormat="1" applyFont="1" applyFill="1" applyBorder="1" applyAlignment="1">
      <alignment horizontal="center" vertical="center" textRotation="90"/>
    </xf>
    <xf numFmtId="0" fontId="23" fillId="2" borderId="16" xfId="0" applyFont="1" applyFill="1" applyBorder="1" applyAlignment="1">
      <alignment horizontal="center" vertical="center" textRotation="90" wrapText="1"/>
    </xf>
    <xf numFmtId="165" fontId="6" fillId="3" borderId="16" xfId="0" applyNumberFormat="1" applyFont="1" applyFill="1" applyBorder="1" applyAlignment="1">
      <alignment horizontal="center" vertical="center" textRotation="90" wrapText="1"/>
    </xf>
    <xf numFmtId="0" fontId="23" fillId="2" borderId="16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/>
    </xf>
    <xf numFmtId="0" fontId="8" fillId="0" borderId="0" xfId="0" applyFont="1" applyBorder="1" applyAlignment="1">
      <alignment vertical="center" wrapText="1"/>
    </xf>
    <xf numFmtId="165" fontId="6" fillId="24" borderId="16" xfId="0" applyNumberFormat="1" applyFont="1" applyFill="1" applyBorder="1" applyAlignment="1">
      <alignment horizontal="center" vertical="center" textRotation="90"/>
    </xf>
    <xf numFmtId="0" fontId="6" fillId="23" borderId="16" xfId="0" applyFont="1" applyFill="1" applyBorder="1" applyAlignment="1">
      <alignment horizontal="center" vertical="center" textRotation="90"/>
    </xf>
    <xf numFmtId="0" fontId="23" fillId="23" borderId="16" xfId="0" applyFont="1" applyFill="1" applyBorder="1" applyAlignment="1">
      <alignment horizontal="center" vertical="center" wrapText="1"/>
    </xf>
    <xf numFmtId="0" fontId="23" fillId="23" borderId="17" xfId="0" applyFont="1" applyFill="1" applyBorder="1" applyAlignment="1">
      <alignment horizontal="center" vertical="center" wrapText="1"/>
    </xf>
    <xf numFmtId="0" fontId="23" fillId="3" borderId="16" xfId="0" applyFont="1" applyFill="1" applyBorder="1" applyAlignment="1">
      <alignment horizontal="center" vertical="center" wrapText="1"/>
    </xf>
    <xf numFmtId="0" fontId="23" fillId="3" borderId="17" xfId="0" applyFont="1" applyFill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/>
    </xf>
    <xf numFmtId="0" fontId="34" fillId="8" borderId="0" xfId="0" applyFont="1" applyFill="1" applyAlignment="1">
      <alignment vertical="center" wrapText="1"/>
    </xf>
    <xf numFmtId="0" fontId="33" fillId="8" borderId="0" xfId="0" applyFont="1" applyFill="1"/>
    <xf numFmtId="0" fontId="35" fillId="8" borderId="0" xfId="0" applyFont="1" applyFill="1" applyAlignment="1">
      <alignment horizontal="left" vertical="center" wrapText="1"/>
    </xf>
    <xf numFmtId="0" fontId="33" fillId="8" borderId="0" xfId="0" applyFont="1" applyFill="1" applyBorder="1"/>
    <xf numFmtId="0" fontId="34" fillId="0" borderId="0" xfId="0" applyFont="1" applyAlignment="1">
      <alignment vertical="center" wrapText="1"/>
    </xf>
    <xf numFmtId="0" fontId="33" fillId="8" borderId="16" xfId="0" applyFont="1" applyFill="1" applyBorder="1"/>
    <xf numFmtId="0" fontId="36" fillId="0" borderId="8" xfId="0" applyFont="1" applyFill="1" applyBorder="1" applyAlignment="1">
      <alignment vertical="center" wrapText="1"/>
    </xf>
    <xf numFmtId="0" fontId="33" fillId="0" borderId="0" xfId="0" applyFont="1"/>
    <xf numFmtId="0" fontId="36" fillId="8" borderId="0" xfId="0" applyFont="1" applyFill="1" applyBorder="1" applyAlignment="1">
      <alignment horizontal="center" vertical="center" wrapText="1"/>
    </xf>
    <xf numFmtId="43" fontId="36" fillId="8" borderId="0" xfId="1" applyFont="1" applyFill="1" applyBorder="1" applyAlignment="1">
      <alignment horizontal="center" vertical="center" wrapText="1"/>
    </xf>
    <xf numFmtId="4" fontId="36" fillId="8" borderId="0" xfId="0" applyNumberFormat="1" applyFont="1" applyFill="1" applyBorder="1" applyAlignment="1">
      <alignment horizontal="center" vertical="center" wrapText="1"/>
    </xf>
    <xf numFmtId="0" fontId="37" fillId="8" borderId="0" xfId="0" applyFont="1" applyFill="1" applyBorder="1" applyAlignment="1">
      <alignment wrapText="1"/>
    </xf>
    <xf numFmtId="0" fontId="36" fillId="8" borderId="0" xfId="0" applyFont="1" applyFill="1" applyBorder="1" applyAlignment="1">
      <alignment horizontal="center" vertical="center" wrapText="1"/>
    </xf>
    <xf numFmtId="0" fontId="36" fillId="8" borderId="0" xfId="0" applyFont="1" applyFill="1" applyBorder="1" applyAlignment="1">
      <alignment vertical="center" wrapText="1"/>
    </xf>
    <xf numFmtId="3" fontId="36" fillId="3" borderId="12" xfId="0" applyNumberFormat="1" applyFont="1" applyFill="1" applyBorder="1" applyAlignment="1">
      <alignment horizontal="center" vertical="center" wrapText="1"/>
    </xf>
    <xf numFmtId="4" fontId="36" fillId="8" borderId="0" xfId="0" applyNumberFormat="1" applyFont="1" applyFill="1" applyBorder="1" applyAlignment="1">
      <alignment horizontal="center" vertical="center" wrapText="1"/>
    </xf>
    <xf numFmtId="0" fontId="37" fillId="8" borderId="0" xfId="0" applyFont="1" applyFill="1" applyBorder="1"/>
    <xf numFmtId="0" fontId="38" fillId="8" borderId="0" xfId="0" applyFont="1" applyFill="1" applyBorder="1" applyAlignment="1">
      <alignment vertical="center" wrapText="1"/>
    </xf>
    <xf numFmtId="44" fontId="36" fillId="8" borderId="0" xfId="0" applyNumberFormat="1" applyFont="1" applyFill="1" applyBorder="1" applyAlignment="1">
      <alignment vertical="center" wrapText="1"/>
    </xf>
    <xf numFmtId="3" fontId="33" fillId="0" borderId="0" xfId="0" applyNumberFormat="1" applyFont="1"/>
    <xf numFmtId="44" fontId="33" fillId="0" borderId="0" xfId="0" applyNumberFormat="1" applyFont="1"/>
    <xf numFmtId="4" fontId="32" fillId="8" borderId="13" xfId="0" applyNumberFormat="1" applyFont="1" applyFill="1" applyBorder="1" applyAlignment="1">
      <alignment vertical="center" wrapText="1"/>
    </xf>
    <xf numFmtId="4" fontId="33" fillId="8" borderId="0" xfId="0" applyNumberFormat="1" applyFont="1" applyFill="1"/>
    <xf numFmtId="4" fontId="36" fillId="8" borderId="36" xfId="0" applyNumberFormat="1" applyFont="1" applyFill="1" applyBorder="1" applyAlignment="1">
      <alignment horizontal="center" vertical="center" wrapText="1"/>
    </xf>
    <xf numFmtId="43" fontId="33" fillId="8" borderId="0" xfId="0" applyNumberFormat="1" applyFont="1" applyFill="1"/>
    <xf numFmtId="4" fontId="36" fillId="8" borderId="0" xfId="0" applyNumberFormat="1" applyFont="1" applyFill="1" applyBorder="1" applyAlignment="1">
      <alignment horizontal="left" vertical="center" wrapText="1"/>
    </xf>
    <xf numFmtId="4" fontId="37" fillId="8" borderId="0" xfId="0" applyNumberFormat="1" applyFont="1" applyFill="1" applyBorder="1" applyAlignment="1">
      <alignment horizontal="left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2"/>
  <sheetViews>
    <sheetView workbookViewId="0">
      <selection activeCell="J9" sqref="J9"/>
    </sheetView>
  </sheetViews>
  <sheetFormatPr defaultRowHeight="14.4" x14ac:dyDescent="0.3"/>
  <cols>
    <col min="1" max="1" width="11.6640625" customWidth="1"/>
    <col min="3" max="3" width="14.6640625" customWidth="1"/>
    <col min="5" max="5" width="14.44140625" customWidth="1"/>
    <col min="6" max="6" width="13.6640625" customWidth="1"/>
    <col min="7" max="7" width="41.5546875" customWidth="1"/>
    <col min="8" max="8" width="18.44140625" customWidth="1"/>
  </cols>
  <sheetData>
    <row r="1" spans="1:9" ht="16.2" thickBot="1" x14ac:dyDescent="0.35">
      <c r="A1" s="244" t="s">
        <v>78</v>
      </c>
      <c r="B1" s="244"/>
      <c r="C1" s="244"/>
      <c r="D1" s="244"/>
      <c r="E1" s="244"/>
      <c r="F1" s="244"/>
      <c r="G1" s="244"/>
      <c r="H1" s="244"/>
    </row>
    <row r="2" spans="1:9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9" ht="41.4" customHeight="1" x14ac:dyDescent="0.3">
      <c r="A3" s="245" t="s">
        <v>45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9" ht="41.4" customHeight="1" x14ac:dyDescent="0.3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9" ht="87" customHeight="1" x14ac:dyDescent="0.3">
      <c r="A5" s="248" t="s">
        <v>69</v>
      </c>
      <c r="B5" s="249" t="s">
        <v>70</v>
      </c>
      <c r="C5" s="24" t="s">
        <v>71</v>
      </c>
      <c r="D5" s="24" t="s">
        <v>72</v>
      </c>
      <c r="E5" s="30">
        <v>0.5</v>
      </c>
      <c r="F5" s="49" t="s">
        <v>73</v>
      </c>
      <c r="G5" s="321" t="s">
        <v>83</v>
      </c>
      <c r="H5" s="322"/>
    </row>
    <row r="6" spans="1:9" ht="68.400000000000006" customHeight="1" x14ac:dyDescent="0.3">
      <c r="A6" s="248"/>
      <c r="B6" s="249"/>
      <c r="C6" s="24" t="s">
        <v>74</v>
      </c>
      <c r="D6" s="24" t="s">
        <v>75</v>
      </c>
      <c r="E6" s="30">
        <v>1</v>
      </c>
      <c r="F6" s="49" t="s">
        <v>76</v>
      </c>
      <c r="G6" s="321" t="s">
        <v>77</v>
      </c>
      <c r="H6" s="323" t="s">
        <v>84</v>
      </c>
    </row>
    <row r="7" spans="1:9" ht="60" customHeight="1" x14ac:dyDescent="0.3">
      <c r="A7" s="50" t="s">
        <v>60</v>
      </c>
      <c r="B7" s="51" t="s">
        <v>90</v>
      </c>
      <c r="C7" s="24" t="s">
        <v>74</v>
      </c>
      <c r="D7" s="52">
        <v>0</v>
      </c>
      <c r="E7" s="52">
        <v>0</v>
      </c>
      <c r="F7" s="53">
        <v>0</v>
      </c>
      <c r="G7" s="324" t="s">
        <v>235</v>
      </c>
      <c r="H7" s="322"/>
    </row>
    <row r="8" spans="1:9" ht="15" thickBot="1" x14ac:dyDescent="0.35">
      <c r="A8" s="44"/>
      <c r="B8" s="45"/>
    </row>
    <row r="9" spans="1:9" ht="34.799999999999997" thickBot="1" x14ac:dyDescent="0.35">
      <c r="A9" s="11" t="s">
        <v>32</v>
      </c>
      <c r="B9" s="12" t="s">
        <v>33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38</v>
      </c>
      <c r="H9" s="12" t="s">
        <v>39</v>
      </c>
    </row>
    <row r="10" spans="1:9" ht="15" thickBot="1" x14ac:dyDescent="0.35">
      <c r="A10" s="3" t="s">
        <v>10</v>
      </c>
      <c r="B10" s="3"/>
      <c r="C10" s="4"/>
      <c r="D10" s="5"/>
      <c r="E10" s="6"/>
      <c r="F10" s="6"/>
      <c r="G10" s="6"/>
      <c r="H10" s="7"/>
    </row>
    <row r="11" spans="1:9" ht="15" thickBot="1" x14ac:dyDescent="0.35">
      <c r="A11" s="2" t="s">
        <v>11</v>
      </c>
      <c r="B11" s="2"/>
      <c r="C11" s="8"/>
      <c r="D11" s="9"/>
      <c r="E11" s="1"/>
      <c r="F11" s="1"/>
      <c r="G11" s="1"/>
      <c r="H11" s="10"/>
      <c r="I11" s="25"/>
    </row>
    <row r="12" spans="1:9" ht="15" thickBot="1" x14ac:dyDescent="0.35">
      <c r="A12" s="2" t="s">
        <v>57</v>
      </c>
      <c r="B12" s="2"/>
      <c r="C12" s="8"/>
      <c r="D12" s="9"/>
      <c r="E12" s="1"/>
      <c r="F12" s="1"/>
      <c r="G12" s="1"/>
      <c r="H12" s="10"/>
      <c r="I12" s="25"/>
    </row>
  </sheetData>
  <mergeCells count="6">
    <mergeCell ref="A1:H1"/>
    <mergeCell ref="A3:A4"/>
    <mergeCell ref="B3:B4"/>
    <mergeCell ref="D3:F3"/>
    <mergeCell ref="A5:A6"/>
    <mergeCell ref="B5:B6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I17"/>
  <sheetViews>
    <sheetView workbookViewId="0">
      <selection activeCell="B7" sqref="B7:G9"/>
    </sheetView>
  </sheetViews>
  <sheetFormatPr defaultRowHeight="14.4" x14ac:dyDescent="0.3"/>
  <cols>
    <col min="1" max="1" width="11.6640625" customWidth="1"/>
    <col min="3" max="3" width="14.6640625" customWidth="1"/>
    <col min="5" max="5" width="14.44140625" customWidth="1"/>
    <col min="6" max="6" width="13.6640625" customWidth="1"/>
    <col min="7" max="7" width="35.109375" customWidth="1"/>
    <col min="8" max="8" width="23.5546875" customWidth="1"/>
  </cols>
  <sheetData>
    <row r="1" spans="1:9" ht="16.2" thickBot="1" x14ac:dyDescent="0.35">
      <c r="A1" s="244" t="s">
        <v>93</v>
      </c>
      <c r="B1" s="244"/>
      <c r="C1" s="244"/>
      <c r="D1" s="244"/>
      <c r="E1" s="244"/>
      <c r="F1" s="244"/>
      <c r="G1" s="244"/>
      <c r="H1" s="244"/>
    </row>
    <row r="2" spans="1:9" ht="15.6" customHeight="1" thickBot="1" x14ac:dyDescent="0.35">
      <c r="A2" s="14" t="s">
        <v>40</v>
      </c>
      <c r="B2" s="14"/>
      <c r="C2" s="14"/>
      <c r="D2" s="14"/>
      <c r="E2" s="14"/>
      <c r="F2" s="14"/>
      <c r="G2" s="14"/>
      <c r="H2" s="14"/>
    </row>
    <row r="3" spans="1:9" ht="41.4" customHeight="1" x14ac:dyDescent="0.3">
      <c r="A3" s="250" t="s">
        <v>45</v>
      </c>
      <c r="B3" s="252" t="s">
        <v>46</v>
      </c>
      <c r="C3" s="87" t="s">
        <v>47</v>
      </c>
      <c r="D3" s="253" t="s">
        <v>48</v>
      </c>
      <c r="E3" s="253"/>
      <c r="F3" s="254"/>
      <c r="G3" s="15"/>
      <c r="H3" s="15"/>
    </row>
    <row r="4" spans="1:9" ht="41.4" customHeight="1" x14ac:dyDescent="0.3">
      <c r="A4" s="251"/>
      <c r="B4" s="246"/>
      <c r="C4" s="29" t="s">
        <v>49</v>
      </c>
      <c r="D4" s="29" t="s">
        <v>50</v>
      </c>
      <c r="E4" s="29" t="s">
        <v>51</v>
      </c>
      <c r="F4" s="88" t="s">
        <v>52</v>
      </c>
      <c r="G4" s="15"/>
      <c r="H4" s="15"/>
    </row>
    <row r="5" spans="1:9" ht="85.95" customHeight="1" thickBot="1" x14ac:dyDescent="0.35">
      <c r="A5" s="89" t="s">
        <v>79</v>
      </c>
      <c r="B5" s="90" t="s">
        <v>80</v>
      </c>
      <c r="C5" s="91" t="s">
        <v>81</v>
      </c>
      <c r="D5" s="91" t="s">
        <v>82</v>
      </c>
      <c r="E5" s="92">
        <v>0.5</v>
      </c>
      <c r="F5" s="93" t="s">
        <v>73</v>
      </c>
      <c r="G5" s="47"/>
      <c r="H5" s="48"/>
    </row>
    <row r="6" spans="1:9" x14ac:dyDescent="0.3">
      <c r="A6" s="55"/>
      <c r="B6" s="56"/>
      <c r="C6" s="57"/>
      <c r="D6" s="57"/>
      <c r="E6" s="58"/>
      <c r="F6" s="59"/>
      <c r="G6" s="83"/>
      <c r="H6" s="54"/>
    </row>
    <row r="7" spans="1:9" x14ac:dyDescent="0.3">
      <c r="A7" s="54"/>
      <c r="B7" s="54"/>
      <c r="C7" s="54"/>
      <c r="D7" s="54"/>
      <c r="E7" s="54"/>
      <c r="F7" s="81"/>
      <c r="G7" s="54"/>
      <c r="H7" s="54"/>
    </row>
    <row r="8" spans="1:9" x14ac:dyDescent="0.3">
      <c r="A8" s="54"/>
      <c r="B8" s="54"/>
      <c r="C8" s="54"/>
      <c r="D8" s="54"/>
      <c r="E8" s="54"/>
      <c r="F8" s="54"/>
      <c r="G8" s="54"/>
      <c r="H8" s="54"/>
    </row>
    <row r="9" spans="1:9" x14ac:dyDescent="0.3">
      <c r="A9" s="84"/>
      <c r="B9" s="84"/>
      <c r="C9" s="84"/>
      <c r="D9" s="84"/>
      <c r="E9" s="84"/>
      <c r="F9" s="84"/>
      <c r="G9" s="84"/>
      <c r="H9" s="84"/>
    </row>
    <row r="10" spans="1:9" x14ac:dyDescent="0.3">
      <c r="A10" s="59"/>
      <c r="B10" s="59"/>
      <c r="C10" s="59"/>
      <c r="D10" s="85"/>
      <c r="E10" s="56"/>
      <c r="F10" s="56"/>
      <c r="G10" s="56"/>
      <c r="H10" s="86"/>
    </row>
    <row r="11" spans="1:9" x14ac:dyDescent="0.3">
      <c r="A11" s="59"/>
      <c r="B11" s="59"/>
      <c r="C11" s="59"/>
      <c r="D11" s="85"/>
      <c r="E11" s="56"/>
      <c r="F11" s="56"/>
      <c r="G11" s="56"/>
      <c r="H11" s="86"/>
      <c r="I11" s="25"/>
    </row>
    <row r="12" spans="1:9" x14ac:dyDescent="0.3">
      <c r="A12" s="59"/>
      <c r="B12" s="59"/>
      <c r="C12" s="59"/>
      <c r="D12" s="85"/>
      <c r="E12" s="56"/>
      <c r="F12" s="56"/>
      <c r="G12" s="56"/>
      <c r="H12" s="86"/>
      <c r="I12" s="25"/>
    </row>
    <row r="13" spans="1:9" x14ac:dyDescent="0.3">
      <c r="A13" s="54"/>
      <c r="B13" s="54"/>
      <c r="C13" s="54"/>
      <c r="D13" s="54"/>
      <c r="E13" s="54"/>
      <c r="F13" s="54"/>
      <c r="G13" s="54"/>
      <c r="H13" s="54"/>
    </row>
    <row r="14" spans="1:9" x14ac:dyDescent="0.3">
      <c r="A14" s="54"/>
      <c r="B14" s="54"/>
      <c r="C14" s="54"/>
      <c r="D14" s="54"/>
      <c r="E14" s="54"/>
      <c r="F14" s="54"/>
      <c r="G14" s="54"/>
      <c r="H14" s="54"/>
    </row>
    <row r="15" spans="1:9" x14ac:dyDescent="0.3">
      <c r="A15" s="54"/>
      <c r="B15" s="54"/>
      <c r="C15" s="54"/>
      <c r="D15" s="54"/>
      <c r="E15" s="54"/>
      <c r="F15" s="54"/>
      <c r="G15" s="54"/>
      <c r="H15" s="54"/>
    </row>
    <row r="16" spans="1:9" x14ac:dyDescent="0.3">
      <c r="A16" s="54"/>
      <c r="B16" s="54"/>
      <c r="C16" s="54"/>
      <c r="D16" s="54"/>
      <c r="E16" s="54"/>
      <c r="F16" s="54"/>
      <c r="G16" s="54"/>
      <c r="H16" s="54"/>
    </row>
    <row r="17" spans="1:8" x14ac:dyDescent="0.3">
      <c r="A17" s="54"/>
      <c r="B17" s="54"/>
      <c r="C17" s="54"/>
      <c r="D17" s="54"/>
      <c r="E17" s="54"/>
      <c r="F17" s="54"/>
      <c r="G17" s="54"/>
      <c r="H17" s="54"/>
    </row>
  </sheetData>
  <mergeCells count="4">
    <mergeCell ref="A1:H1"/>
    <mergeCell ref="A3:A4"/>
    <mergeCell ref="B3:B4"/>
    <mergeCell ref="D3:F3"/>
  </mergeCells>
  <pageMargins left="0.7" right="0.7" top="0.75" bottom="0.75" header="0.3" footer="0.3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13"/>
  <sheetViews>
    <sheetView workbookViewId="0">
      <selection activeCell="G4" sqref="G4"/>
    </sheetView>
  </sheetViews>
  <sheetFormatPr defaultRowHeight="14.4" x14ac:dyDescent="0.3"/>
  <cols>
    <col min="1" max="1" width="14.33203125" customWidth="1"/>
    <col min="5" max="5" width="14.44140625" customWidth="1"/>
    <col min="6" max="6" width="13.6640625" customWidth="1"/>
    <col min="7" max="7" width="35.109375" customWidth="1"/>
    <col min="8" max="8" width="18.44140625" customWidth="1"/>
  </cols>
  <sheetData>
    <row r="1" spans="1:8" ht="16.2" thickBot="1" x14ac:dyDescent="0.35">
      <c r="A1" s="244" t="s">
        <v>376</v>
      </c>
      <c r="B1" s="244"/>
      <c r="C1" s="244"/>
      <c r="D1" s="244"/>
      <c r="E1" s="244"/>
      <c r="F1" s="244"/>
      <c r="G1" s="244"/>
      <c r="H1" s="244"/>
    </row>
    <row r="2" spans="1:8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8" ht="41.4" customHeight="1" x14ac:dyDescent="0.3">
      <c r="A3" s="245" t="s">
        <v>45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8" ht="41.4" customHeight="1" x14ac:dyDescent="0.3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8" ht="60" x14ac:dyDescent="0.3">
      <c r="A5" s="29" t="s">
        <v>41</v>
      </c>
      <c r="B5" s="23" t="s">
        <v>42</v>
      </c>
      <c r="C5" s="24" t="s">
        <v>43</v>
      </c>
      <c r="D5" s="38" t="s">
        <v>44</v>
      </c>
      <c r="E5" s="39">
        <v>0.3</v>
      </c>
      <c r="F5" s="175">
        <v>290400</v>
      </c>
    </row>
    <row r="6" spans="1:8" ht="60" x14ac:dyDescent="0.3">
      <c r="A6" s="29" t="s">
        <v>60</v>
      </c>
      <c r="B6" s="23" t="s">
        <v>66</v>
      </c>
      <c r="C6" s="24" t="s">
        <v>43</v>
      </c>
      <c r="D6" s="38" t="s">
        <v>44</v>
      </c>
      <c r="E6" s="39">
        <v>0.3</v>
      </c>
      <c r="F6" s="175">
        <f>H10+H11</f>
        <v>94421</v>
      </c>
    </row>
    <row r="7" spans="1:8" x14ac:dyDescent="0.3">
      <c r="F7" s="176">
        <f>F5-H12</f>
        <v>195979</v>
      </c>
      <c r="G7" s="21" t="s">
        <v>68</v>
      </c>
    </row>
    <row r="8" spans="1:8" ht="15" thickBot="1" x14ac:dyDescent="0.35"/>
    <row r="9" spans="1:8" ht="34.799999999999997" thickBot="1" x14ac:dyDescent="0.35">
      <c r="A9" s="11" t="s">
        <v>32</v>
      </c>
      <c r="B9" s="12" t="s">
        <v>33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38</v>
      </c>
      <c r="H9" s="12" t="s">
        <v>39</v>
      </c>
    </row>
    <row r="10" spans="1:8" ht="36.6" thickBot="1" x14ac:dyDescent="0.35">
      <c r="A10" s="3" t="s">
        <v>10</v>
      </c>
      <c r="B10" s="4" t="s">
        <v>0</v>
      </c>
      <c r="C10" s="4" t="s">
        <v>1</v>
      </c>
      <c r="D10" s="5"/>
      <c r="E10" s="6" t="s">
        <v>2</v>
      </c>
      <c r="F10" s="6" t="s">
        <v>3</v>
      </c>
      <c r="G10" s="6" t="s">
        <v>4</v>
      </c>
      <c r="H10" s="170">
        <v>15230</v>
      </c>
    </row>
    <row r="11" spans="1:8" ht="48.6" thickBot="1" x14ac:dyDescent="0.35">
      <c r="A11" s="2" t="s">
        <v>11</v>
      </c>
      <c r="B11" s="8" t="s">
        <v>5</v>
      </c>
      <c r="C11" s="8" t="s">
        <v>6</v>
      </c>
      <c r="D11" s="9"/>
      <c r="E11" s="1" t="s">
        <v>7</v>
      </c>
      <c r="F11" s="1" t="s">
        <v>8</v>
      </c>
      <c r="G11" s="1" t="s">
        <v>9</v>
      </c>
      <c r="H11" s="171">
        <v>79191</v>
      </c>
    </row>
    <row r="12" spans="1:8" ht="15" x14ac:dyDescent="0.25">
      <c r="H12" s="173">
        <f>SUM(H10:H11)</f>
        <v>94421</v>
      </c>
    </row>
    <row r="13" spans="1:8" ht="15" x14ac:dyDescent="0.25">
      <c r="H13" s="174"/>
    </row>
  </sheetData>
  <mergeCells count="4">
    <mergeCell ref="A1:H1"/>
    <mergeCell ref="A3:A4"/>
    <mergeCell ref="B3:B4"/>
    <mergeCell ref="D3:F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2"/>
  <sheetViews>
    <sheetView workbookViewId="0">
      <selection activeCell="G6" sqref="G6"/>
    </sheetView>
  </sheetViews>
  <sheetFormatPr defaultRowHeight="14.4" x14ac:dyDescent="0.3"/>
  <cols>
    <col min="1" max="1" width="11.6640625" customWidth="1"/>
    <col min="3" max="3" width="14.6640625" customWidth="1"/>
    <col min="5" max="5" width="14.44140625" customWidth="1"/>
    <col min="6" max="6" width="13.6640625" customWidth="1"/>
    <col min="7" max="7" width="41.5546875" customWidth="1"/>
    <col min="8" max="8" width="18.44140625" customWidth="1"/>
  </cols>
  <sheetData>
    <row r="1" spans="1:9" ht="16.2" thickBot="1" x14ac:dyDescent="0.35">
      <c r="A1" s="244" t="s">
        <v>91</v>
      </c>
      <c r="B1" s="244"/>
      <c r="C1" s="244"/>
      <c r="D1" s="244"/>
      <c r="E1" s="244"/>
      <c r="F1" s="244"/>
      <c r="G1" s="244"/>
      <c r="H1" s="244"/>
    </row>
    <row r="2" spans="1:9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9" ht="41.4" customHeight="1" x14ac:dyDescent="0.3">
      <c r="A3" s="245" t="s">
        <v>45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9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9" ht="87" customHeight="1" thickBot="1" x14ac:dyDescent="0.35">
      <c r="A5" s="16" t="s">
        <v>85</v>
      </c>
      <c r="B5" s="17" t="s">
        <v>86</v>
      </c>
      <c r="C5" s="18" t="s">
        <v>87</v>
      </c>
      <c r="D5" s="18" t="s">
        <v>88</v>
      </c>
      <c r="E5" s="19">
        <v>0.5</v>
      </c>
      <c r="F5" s="20" t="s">
        <v>89</v>
      </c>
      <c r="G5" s="46"/>
    </row>
    <row r="6" spans="1:9" ht="68.400000000000006" customHeight="1" thickBot="1" x14ac:dyDescent="0.35">
      <c r="A6" s="44" t="s">
        <v>58</v>
      </c>
      <c r="B6" s="17" t="s">
        <v>86</v>
      </c>
      <c r="C6" s="62" t="s">
        <v>87</v>
      </c>
      <c r="D6" s="63">
        <v>0</v>
      </c>
      <c r="E6" s="64">
        <v>0</v>
      </c>
      <c r="F6" s="65">
        <v>0</v>
      </c>
      <c r="G6" s="325"/>
    </row>
    <row r="7" spans="1:9" x14ac:dyDescent="0.3">
      <c r="F7" s="22"/>
      <c r="G7" s="326"/>
    </row>
    <row r="8" spans="1:9" ht="15" thickBot="1" x14ac:dyDescent="0.35"/>
    <row r="9" spans="1:9" ht="34.799999999999997" thickBot="1" x14ac:dyDescent="0.35">
      <c r="A9" s="11" t="s">
        <v>32</v>
      </c>
      <c r="B9" s="12" t="s">
        <v>33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38</v>
      </c>
      <c r="H9" s="12" t="s">
        <v>39</v>
      </c>
    </row>
    <row r="10" spans="1:9" ht="15" thickBot="1" x14ac:dyDescent="0.35">
      <c r="A10" s="3" t="s">
        <v>10</v>
      </c>
      <c r="B10" s="3"/>
      <c r="C10" s="4"/>
      <c r="D10" s="5"/>
      <c r="E10" s="6"/>
      <c r="F10" s="6"/>
      <c r="G10" s="6"/>
      <c r="H10" s="7"/>
    </row>
    <row r="11" spans="1:9" ht="15" thickBot="1" x14ac:dyDescent="0.35">
      <c r="A11" s="2" t="s">
        <v>11</v>
      </c>
      <c r="B11" s="2"/>
      <c r="C11" s="8"/>
      <c r="D11" s="9"/>
      <c r="E11" s="1"/>
      <c r="F11" s="1"/>
      <c r="G11" s="1"/>
      <c r="H11" s="10"/>
      <c r="I11" s="25"/>
    </row>
    <row r="12" spans="1:9" ht="15" thickBot="1" x14ac:dyDescent="0.35">
      <c r="A12" s="2" t="s">
        <v>57</v>
      </c>
      <c r="B12" s="2"/>
      <c r="C12" s="8"/>
      <c r="D12" s="9"/>
      <c r="E12" s="1"/>
      <c r="F12" s="1"/>
      <c r="G12" s="1"/>
      <c r="H12" s="10"/>
      <c r="I12" s="25"/>
    </row>
  </sheetData>
  <mergeCells count="4">
    <mergeCell ref="A1:H1"/>
    <mergeCell ref="A3:A4"/>
    <mergeCell ref="B3:B4"/>
    <mergeCell ref="D3:F3"/>
  </mergeCells>
  <pageMargins left="0.7" right="0.7" top="0.75" bottom="0.75" header="0.3" footer="0.3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2"/>
  <sheetViews>
    <sheetView topLeftCell="A4" workbookViewId="0">
      <selection activeCell="M5" sqref="M5"/>
    </sheetView>
  </sheetViews>
  <sheetFormatPr defaultRowHeight="14.4" x14ac:dyDescent="0.3"/>
  <cols>
    <col min="1" max="1" width="11.6640625" customWidth="1"/>
    <col min="3" max="3" width="14.6640625" customWidth="1"/>
    <col min="5" max="5" width="14.44140625" customWidth="1"/>
    <col min="6" max="6" width="13.6640625" customWidth="1"/>
    <col min="7" max="7" width="35.109375" customWidth="1"/>
    <col min="8" max="8" width="18.44140625" customWidth="1"/>
  </cols>
  <sheetData>
    <row r="1" spans="1:10" ht="16.2" thickBot="1" x14ac:dyDescent="0.35">
      <c r="A1" s="244" t="s">
        <v>63</v>
      </c>
      <c r="B1" s="244"/>
      <c r="C1" s="244"/>
      <c r="D1" s="244"/>
      <c r="E1" s="244"/>
      <c r="F1" s="244"/>
      <c r="G1" s="244"/>
      <c r="H1" s="244"/>
    </row>
    <row r="2" spans="1:10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0" ht="41.4" customHeight="1" x14ac:dyDescent="0.3">
      <c r="A3" s="245" t="s">
        <v>45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0" ht="41.4" customHeight="1" x14ac:dyDescent="0.3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0" ht="85.95" customHeight="1" x14ac:dyDescent="0.3">
      <c r="A5" s="29" t="s">
        <v>53</v>
      </c>
      <c r="B5" s="23" t="s">
        <v>54</v>
      </c>
      <c r="C5" s="24" t="s">
        <v>55</v>
      </c>
      <c r="D5" s="24" t="s">
        <v>56</v>
      </c>
      <c r="E5" s="30">
        <v>0.35</v>
      </c>
      <c r="F5" s="31">
        <v>779240</v>
      </c>
      <c r="G5" s="328"/>
      <c r="H5" s="328">
        <v>5</v>
      </c>
      <c r="I5" s="328">
        <v>100</v>
      </c>
      <c r="J5" s="328"/>
    </row>
    <row r="6" spans="1:10" ht="60" x14ac:dyDescent="0.3">
      <c r="A6" s="26" t="s">
        <v>60</v>
      </c>
      <c r="B6" s="27" t="s">
        <v>59</v>
      </c>
      <c r="C6" s="28" t="s">
        <v>55</v>
      </c>
      <c r="D6" s="26" t="s">
        <v>61</v>
      </c>
      <c r="E6" s="26">
        <f>1*35/5</f>
        <v>7</v>
      </c>
      <c r="F6" s="33">
        <f>H10+H11+H12</f>
        <v>554000</v>
      </c>
      <c r="G6" s="328" t="s">
        <v>236</v>
      </c>
      <c r="H6" s="328">
        <f>H5*I6/I5</f>
        <v>2</v>
      </c>
      <c r="I6" s="328">
        <v>40</v>
      </c>
      <c r="J6" s="328"/>
    </row>
    <row r="7" spans="1:10" x14ac:dyDescent="0.3">
      <c r="F7" s="35">
        <f>F5-F6</f>
        <v>225240</v>
      </c>
      <c r="G7" s="36" t="s">
        <v>64</v>
      </c>
    </row>
    <row r="8" spans="1:10" ht="15" thickBot="1" x14ac:dyDescent="0.35"/>
    <row r="9" spans="1:10" ht="34.799999999999997" thickBot="1" x14ac:dyDescent="0.35">
      <c r="A9" s="11" t="s">
        <v>32</v>
      </c>
      <c r="B9" s="12" t="s">
        <v>33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38</v>
      </c>
      <c r="H9" s="12" t="s">
        <v>39</v>
      </c>
    </row>
    <row r="10" spans="1:10" ht="72.599999999999994" thickBot="1" x14ac:dyDescent="0.35">
      <c r="A10" s="3" t="s">
        <v>10</v>
      </c>
      <c r="B10" s="3" t="s">
        <v>12</v>
      </c>
      <c r="C10" s="4" t="s">
        <v>13</v>
      </c>
      <c r="D10" s="5"/>
      <c r="E10" s="6" t="s">
        <v>14</v>
      </c>
      <c r="F10" s="6" t="s">
        <v>15</v>
      </c>
      <c r="G10" s="6" t="s">
        <v>16</v>
      </c>
      <c r="H10" s="7">
        <v>300000</v>
      </c>
    </row>
    <row r="11" spans="1:10" ht="72.599999999999994" thickBot="1" x14ac:dyDescent="0.35">
      <c r="A11" s="2" t="s">
        <v>11</v>
      </c>
      <c r="B11" s="2" t="s">
        <v>17</v>
      </c>
      <c r="C11" s="8" t="s">
        <v>18</v>
      </c>
      <c r="D11" s="9"/>
      <c r="E11" s="1" t="s">
        <v>19</v>
      </c>
      <c r="F11" s="1" t="s">
        <v>20</v>
      </c>
      <c r="G11" s="1" t="s">
        <v>21</v>
      </c>
      <c r="H11" s="10">
        <v>148000</v>
      </c>
      <c r="I11" s="327" t="s">
        <v>65</v>
      </c>
    </row>
    <row r="12" spans="1:10" ht="48.6" thickBot="1" x14ac:dyDescent="0.35">
      <c r="A12" s="2" t="s">
        <v>57</v>
      </c>
      <c r="B12" s="2" t="s">
        <v>22</v>
      </c>
      <c r="C12" s="8" t="s">
        <v>23</v>
      </c>
      <c r="D12" s="9"/>
      <c r="E12" s="1" t="s">
        <v>24</v>
      </c>
      <c r="F12" s="1" t="s">
        <v>25</v>
      </c>
      <c r="G12" s="1" t="s">
        <v>26</v>
      </c>
      <c r="H12" s="10">
        <v>106000</v>
      </c>
      <c r="I12" s="327" t="s">
        <v>62</v>
      </c>
    </row>
  </sheetData>
  <mergeCells count="4">
    <mergeCell ref="A1:H1"/>
    <mergeCell ref="A3:A4"/>
    <mergeCell ref="B3:B4"/>
    <mergeCell ref="D3:F3"/>
  </mergeCells>
  <pageMargins left="0.7" right="0.7" top="0.75" bottom="0.75" header="0.3" footer="0.3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3"/>
  <sheetViews>
    <sheetView workbookViewId="0">
      <selection activeCell="G5" sqref="G5:G8"/>
    </sheetView>
  </sheetViews>
  <sheetFormatPr defaultRowHeight="14.4" x14ac:dyDescent="0.3"/>
  <cols>
    <col min="1" max="1" width="11.6640625" customWidth="1"/>
    <col min="3" max="3" width="14.6640625" customWidth="1"/>
    <col min="5" max="5" width="14.44140625" customWidth="1"/>
    <col min="6" max="6" width="13.6640625" customWidth="1"/>
    <col min="7" max="7" width="35.109375" customWidth="1"/>
    <col min="8" max="8" width="18.44140625" customWidth="1"/>
  </cols>
  <sheetData>
    <row r="1" spans="1:10" ht="16.2" thickBot="1" x14ac:dyDescent="0.35">
      <c r="A1" s="244" t="s">
        <v>92</v>
      </c>
      <c r="B1" s="244"/>
      <c r="C1" s="244"/>
      <c r="D1" s="244"/>
      <c r="E1" s="244"/>
      <c r="F1" s="244"/>
      <c r="G1" s="244"/>
      <c r="H1" s="244"/>
    </row>
    <row r="2" spans="1:10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0" ht="41.4" customHeight="1" x14ac:dyDescent="0.3">
      <c r="A3" s="245" t="s">
        <v>45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0" ht="41.4" customHeight="1" x14ac:dyDescent="0.3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0" ht="24" x14ac:dyDescent="0.3">
      <c r="A5" s="248" t="s">
        <v>94</v>
      </c>
      <c r="B5" s="249" t="s">
        <v>95</v>
      </c>
      <c r="C5" s="24" t="s">
        <v>97</v>
      </c>
      <c r="D5" s="24" t="s">
        <v>98</v>
      </c>
      <c r="E5" s="30">
        <v>0.5</v>
      </c>
      <c r="F5" s="177" t="s">
        <v>99</v>
      </c>
      <c r="G5" s="72"/>
    </row>
    <row r="6" spans="1:10" ht="24" x14ac:dyDescent="0.3">
      <c r="A6" s="248"/>
      <c r="B6" s="249"/>
      <c r="C6" s="24" t="s">
        <v>96</v>
      </c>
      <c r="D6" s="24" t="s">
        <v>67</v>
      </c>
      <c r="E6" s="30">
        <v>0.5</v>
      </c>
      <c r="F6" s="177">
        <v>72600</v>
      </c>
      <c r="G6" s="54"/>
    </row>
    <row r="7" spans="1:10" ht="85.95" customHeight="1" x14ac:dyDescent="0.3">
      <c r="A7" s="29" t="s">
        <v>58</v>
      </c>
      <c r="B7" s="23"/>
      <c r="C7" s="24" t="s">
        <v>96</v>
      </c>
      <c r="D7" s="74" t="s">
        <v>61</v>
      </c>
      <c r="E7" s="75">
        <f>50/3</f>
        <v>16.666666666666668</v>
      </c>
      <c r="F7" s="178">
        <v>41686</v>
      </c>
    </row>
    <row r="8" spans="1:10" x14ac:dyDescent="0.3">
      <c r="D8" s="21"/>
      <c r="E8" s="21"/>
      <c r="F8" s="179">
        <f>F6-F7</f>
        <v>30914</v>
      </c>
    </row>
    <row r="9" spans="1:10" ht="34.200000000000003" x14ac:dyDescent="0.3">
      <c r="A9" s="68" t="s">
        <v>32</v>
      </c>
      <c r="B9" s="68" t="s">
        <v>33</v>
      </c>
      <c r="C9" s="68" t="s">
        <v>34</v>
      </c>
      <c r="D9" s="68" t="s">
        <v>35</v>
      </c>
      <c r="E9" s="68" t="s">
        <v>36</v>
      </c>
      <c r="F9" s="68" t="s">
        <v>37</v>
      </c>
      <c r="G9" s="68" t="s">
        <v>38</v>
      </c>
      <c r="H9" s="68" t="s">
        <v>39</v>
      </c>
      <c r="I9" s="66"/>
      <c r="J9" s="66"/>
    </row>
    <row r="10" spans="1:10" ht="48" x14ac:dyDescent="0.3">
      <c r="A10" s="49" t="s">
        <v>10</v>
      </c>
      <c r="B10" s="49" t="s">
        <v>27</v>
      </c>
      <c r="C10" s="49" t="s">
        <v>28</v>
      </c>
      <c r="D10" s="69"/>
      <c r="E10" s="70" t="s">
        <v>29</v>
      </c>
      <c r="F10" s="70" t="s">
        <v>30</v>
      </c>
      <c r="G10" s="70" t="s">
        <v>31</v>
      </c>
      <c r="H10" s="71">
        <v>41686</v>
      </c>
      <c r="I10" s="67"/>
      <c r="J10" s="66"/>
    </row>
    <row r="11" spans="1:10" x14ac:dyDescent="0.3">
      <c r="A11" s="49"/>
      <c r="B11" s="49"/>
      <c r="C11" s="49"/>
      <c r="D11" s="69"/>
      <c r="E11" s="70"/>
      <c r="F11" s="70"/>
      <c r="G11" s="70"/>
      <c r="H11" s="71"/>
      <c r="I11" s="67"/>
      <c r="J11" s="66"/>
    </row>
    <row r="12" spans="1:10" x14ac:dyDescent="0.3">
      <c r="A12" s="49"/>
      <c r="B12" s="49"/>
      <c r="C12" s="49"/>
      <c r="D12" s="69"/>
      <c r="E12" s="70"/>
      <c r="F12" s="70"/>
      <c r="G12" s="70"/>
      <c r="H12" s="71"/>
      <c r="I12" s="66"/>
      <c r="J12" s="66"/>
    </row>
    <row r="13" spans="1:10" x14ac:dyDescent="0.3">
      <c r="I13" s="66"/>
      <c r="J13" s="66"/>
    </row>
  </sheetData>
  <mergeCells count="6">
    <mergeCell ref="A1:H1"/>
    <mergeCell ref="A3:A4"/>
    <mergeCell ref="B3:B4"/>
    <mergeCell ref="D3:F3"/>
    <mergeCell ref="A5:A6"/>
    <mergeCell ref="B5:B6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J13"/>
  <sheetViews>
    <sheetView workbookViewId="0">
      <selection activeCell="G5" sqref="G5:G6"/>
    </sheetView>
  </sheetViews>
  <sheetFormatPr defaultRowHeight="14.4" x14ac:dyDescent="0.3"/>
  <cols>
    <col min="1" max="1" width="11.6640625" customWidth="1"/>
    <col min="3" max="3" width="14.6640625" customWidth="1"/>
    <col min="5" max="5" width="14.44140625" customWidth="1"/>
    <col min="6" max="6" width="13.6640625" customWidth="1"/>
    <col min="7" max="7" width="35.109375" customWidth="1"/>
    <col min="8" max="8" width="23.5546875" customWidth="1"/>
  </cols>
  <sheetData>
    <row r="1" spans="1:10" ht="16.2" thickBot="1" x14ac:dyDescent="0.35">
      <c r="A1" s="244" t="s">
        <v>100</v>
      </c>
      <c r="B1" s="244"/>
      <c r="C1" s="244"/>
      <c r="D1" s="244"/>
      <c r="E1" s="244"/>
      <c r="F1" s="244"/>
      <c r="G1" s="244"/>
      <c r="H1" s="244"/>
    </row>
    <row r="2" spans="1:10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0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0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0" ht="85.95" customHeight="1" thickBot="1" x14ac:dyDescent="0.35">
      <c r="A5" s="255" t="s">
        <v>101</v>
      </c>
      <c r="B5" s="257">
        <v>44000</v>
      </c>
      <c r="C5" s="73" t="s">
        <v>102</v>
      </c>
      <c r="D5" s="18" t="s">
        <v>103</v>
      </c>
      <c r="E5" s="19">
        <v>0</v>
      </c>
      <c r="F5" s="18">
        <v>0</v>
      </c>
      <c r="G5" s="259" t="s">
        <v>106</v>
      </c>
      <c r="H5" s="48"/>
    </row>
    <row r="6" spans="1:10" ht="31.2" thickBot="1" x14ac:dyDescent="0.35">
      <c r="A6" s="256"/>
      <c r="B6" s="258"/>
      <c r="C6" s="80" t="s">
        <v>104</v>
      </c>
      <c r="D6" s="40" t="s">
        <v>105</v>
      </c>
      <c r="E6" s="41">
        <v>0.5</v>
      </c>
      <c r="F6" s="42" t="s">
        <v>73</v>
      </c>
      <c r="G6" s="259"/>
    </row>
    <row r="7" spans="1:10" x14ac:dyDescent="0.3">
      <c r="F7" s="81"/>
      <c r="G7" s="54"/>
    </row>
    <row r="9" spans="1:10" x14ac:dyDescent="0.3">
      <c r="A9" s="82"/>
      <c r="B9" s="82"/>
      <c r="C9" s="82"/>
      <c r="D9" s="82"/>
      <c r="E9" s="82"/>
      <c r="F9" s="82"/>
      <c r="G9" s="82"/>
      <c r="H9" s="82"/>
      <c r="I9" s="66"/>
      <c r="J9" s="66"/>
    </row>
    <row r="10" spans="1:10" x14ac:dyDescent="0.3">
      <c r="A10" s="76"/>
      <c r="B10" s="76"/>
      <c r="C10" s="76"/>
      <c r="D10" s="77"/>
      <c r="E10" s="78"/>
      <c r="F10" s="78"/>
      <c r="G10" s="78"/>
      <c r="H10" s="79"/>
      <c r="I10" s="66"/>
      <c r="J10" s="66"/>
    </row>
    <row r="11" spans="1:10" x14ac:dyDescent="0.3">
      <c r="A11" s="76"/>
      <c r="B11" s="76"/>
      <c r="C11" s="76"/>
      <c r="D11" s="77"/>
      <c r="E11" s="78"/>
      <c r="F11" s="78"/>
      <c r="G11" s="78"/>
      <c r="H11" s="79"/>
      <c r="I11" s="67"/>
      <c r="J11" s="66"/>
    </row>
    <row r="12" spans="1:10" x14ac:dyDescent="0.3">
      <c r="A12" s="76"/>
      <c r="B12" s="76"/>
      <c r="C12" s="76"/>
      <c r="D12" s="77"/>
      <c r="E12" s="78"/>
      <c r="F12" s="78"/>
      <c r="G12" s="78"/>
      <c r="H12" s="79"/>
      <c r="I12" s="67"/>
      <c r="J12" s="66"/>
    </row>
    <row r="13" spans="1:10" x14ac:dyDescent="0.3">
      <c r="A13" s="66"/>
      <c r="B13" s="66"/>
      <c r="C13" s="66"/>
      <c r="D13" s="66"/>
      <c r="E13" s="66"/>
      <c r="F13" s="66"/>
      <c r="G13" s="66"/>
      <c r="H13" s="66"/>
      <c r="I13" s="66"/>
      <c r="J13" s="66"/>
    </row>
  </sheetData>
  <mergeCells count="7">
    <mergeCell ref="A1:H1"/>
    <mergeCell ref="A3:A4"/>
    <mergeCell ref="B3:B4"/>
    <mergeCell ref="D3:F3"/>
    <mergeCell ref="A5:A6"/>
    <mergeCell ref="B5:B6"/>
    <mergeCell ref="G5:G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20"/>
  <sheetViews>
    <sheetView topLeftCell="A4" workbookViewId="0">
      <selection activeCell="G8" sqref="G8"/>
    </sheetView>
  </sheetViews>
  <sheetFormatPr defaultRowHeight="14.4" x14ac:dyDescent="0.3"/>
  <cols>
    <col min="1" max="1" width="14.33203125" customWidth="1"/>
    <col min="3" max="3" width="28.6640625" customWidth="1"/>
    <col min="5" max="5" width="14.44140625" customWidth="1"/>
    <col min="6" max="6" width="13.6640625" customWidth="1"/>
    <col min="7" max="7" width="35.109375" customWidth="1"/>
    <col min="8" max="8" width="18.44140625" customWidth="1"/>
    <col min="9" max="9" width="19.44140625" customWidth="1"/>
  </cols>
  <sheetData>
    <row r="1" spans="1:10" ht="16.2" thickBot="1" x14ac:dyDescent="0.35">
      <c r="A1" s="244" t="s">
        <v>107</v>
      </c>
      <c r="B1" s="244"/>
      <c r="C1" s="244"/>
      <c r="D1" s="244"/>
      <c r="E1" s="244"/>
      <c r="F1" s="244"/>
      <c r="G1" s="244"/>
      <c r="H1" s="244"/>
    </row>
    <row r="2" spans="1:10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0" ht="41.4" customHeight="1" x14ac:dyDescent="0.3">
      <c r="A3" s="245" t="s">
        <v>180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0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0" ht="76.95" customHeight="1" thickBot="1" x14ac:dyDescent="0.35">
      <c r="A5" s="255" t="s">
        <v>108</v>
      </c>
      <c r="B5" s="257">
        <v>1485000</v>
      </c>
      <c r="C5" s="107" t="s">
        <v>109</v>
      </c>
      <c r="D5" s="18" t="s">
        <v>44</v>
      </c>
      <c r="E5" s="19">
        <v>0.5</v>
      </c>
      <c r="F5" s="95" t="s">
        <v>99</v>
      </c>
      <c r="G5" s="46" t="s">
        <v>113</v>
      </c>
    </row>
    <row r="6" spans="1:10" ht="87.6" customHeight="1" thickBot="1" x14ac:dyDescent="0.35">
      <c r="A6" s="256"/>
      <c r="B6" s="258"/>
      <c r="C6" s="108" t="s">
        <v>110</v>
      </c>
      <c r="D6" s="60" t="s">
        <v>82</v>
      </c>
      <c r="E6" s="61">
        <v>0.5</v>
      </c>
      <c r="F6" s="109" t="s">
        <v>112</v>
      </c>
      <c r="G6" s="98"/>
    </row>
    <row r="7" spans="1:10" ht="48.6" thickBot="1" x14ac:dyDescent="0.35">
      <c r="A7" s="43" t="s">
        <v>58</v>
      </c>
      <c r="B7" s="96">
        <v>1485001</v>
      </c>
      <c r="C7" s="108" t="s">
        <v>110</v>
      </c>
      <c r="D7" s="60" t="s">
        <v>56</v>
      </c>
      <c r="E7" s="61">
        <v>1.5</v>
      </c>
      <c r="F7" s="109" t="s">
        <v>112</v>
      </c>
      <c r="G7" s="37"/>
    </row>
    <row r="8" spans="1:10" ht="15" thickBot="1" x14ac:dyDescent="0.35">
      <c r="A8" s="44"/>
      <c r="B8" s="97"/>
    </row>
    <row r="9" spans="1:10" ht="34.799999999999997" thickBot="1" x14ac:dyDescent="0.35">
      <c r="A9" s="11" t="s">
        <v>32</v>
      </c>
      <c r="B9" s="12" t="s">
        <v>33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38</v>
      </c>
      <c r="H9" s="100" t="s">
        <v>39</v>
      </c>
      <c r="I9" s="270" t="s">
        <v>158</v>
      </c>
      <c r="J9" s="270"/>
    </row>
    <row r="10" spans="1:10" ht="19.2" x14ac:dyDescent="0.3">
      <c r="A10" s="268" t="s">
        <v>10</v>
      </c>
      <c r="B10" s="268" t="s">
        <v>114</v>
      </c>
      <c r="C10" s="268" t="s">
        <v>115</v>
      </c>
      <c r="D10" s="268">
        <v>72674571</v>
      </c>
      <c r="E10" s="268" t="s">
        <v>116</v>
      </c>
      <c r="F10" s="268" t="s">
        <v>117</v>
      </c>
      <c r="G10" s="268" t="s">
        <v>118</v>
      </c>
      <c r="H10" s="260">
        <v>197398.52</v>
      </c>
      <c r="I10" s="103" t="s">
        <v>160</v>
      </c>
      <c r="J10" s="104">
        <v>1</v>
      </c>
    </row>
    <row r="11" spans="1:10" ht="19.8" thickBot="1" x14ac:dyDescent="0.35">
      <c r="A11" s="269"/>
      <c r="B11" s="269"/>
      <c r="C11" s="269"/>
      <c r="D11" s="269"/>
      <c r="E11" s="269"/>
      <c r="F11" s="269"/>
      <c r="G11" s="269"/>
      <c r="H11" s="261"/>
      <c r="I11" s="105" t="s">
        <v>159</v>
      </c>
      <c r="J11" s="106">
        <v>4</v>
      </c>
    </row>
    <row r="12" spans="1:10" ht="40.200000000000003" thickBot="1" x14ac:dyDescent="0.35">
      <c r="A12" s="110" t="s">
        <v>140</v>
      </c>
      <c r="B12" s="111" t="s">
        <v>141</v>
      </c>
      <c r="C12" s="111" t="s">
        <v>142</v>
      </c>
      <c r="D12" s="112"/>
      <c r="E12" s="111" t="s">
        <v>143</v>
      </c>
      <c r="F12" s="111" t="s">
        <v>144</v>
      </c>
      <c r="G12" s="111" t="s">
        <v>145</v>
      </c>
      <c r="H12" s="113">
        <v>65540</v>
      </c>
      <c r="I12" s="114" t="s">
        <v>163</v>
      </c>
      <c r="J12" s="106">
        <v>1</v>
      </c>
    </row>
    <row r="13" spans="1:10" ht="72.599999999999994" thickBot="1" x14ac:dyDescent="0.35">
      <c r="A13" s="110" t="s">
        <v>146</v>
      </c>
      <c r="B13" s="111" t="s">
        <v>147</v>
      </c>
      <c r="C13" s="111" t="s">
        <v>148</v>
      </c>
      <c r="D13" s="112"/>
      <c r="E13" s="111" t="s">
        <v>149</v>
      </c>
      <c r="F13" s="111" t="s">
        <v>150</v>
      </c>
      <c r="G13" s="111" t="s">
        <v>151</v>
      </c>
      <c r="H13" s="113">
        <v>228706.22</v>
      </c>
      <c r="I13" s="114" t="s">
        <v>163</v>
      </c>
      <c r="J13" s="106">
        <v>1</v>
      </c>
    </row>
    <row r="14" spans="1:10" ht="40.200000000000003" thickBot="1" x14ac:dyDescent="0.35">
      <c r="A14" s="110" t="s">
        <v>135</v>
      </c>
      <c r="B14" s="111" t="s">
        <v>136</v>
      </c>
      <c r="C14" s="111" t="s">
        <v>137</v>
      </c>
      <c r="D14" s="112"/>
      <c r="E14" s="111" t="s">
        <v>138</v>
      </c>
      <c r="F14" s="112"/>
      <c r="G14" s="111" t="s">
        <v>139</v>
      </c>
      <c r="H14" s="113">
        <v>300000</v>
      </c>
      <c r="I14" s="114" t="s">
        <v>163</v>
      </c>
      <c r="J14" s="106">
        <v>1</v>
      </c>
    </row>
    <row r="15" spans="1:10" ht="46.2" customHeight="1" x14ac:dyDescent="0.3">
      <c r="A15" s="262" t="s">
        <v>11</v>
      </c>
      <c r="B15" s="262" t="s">
        <v>119</v>
      </c>
      <c r="C15" s="262" t="s">
        <v>120</v>
      </c>
      <c r="D15" s="262">
        <v>986024226</v>
      </c>
      <c r="E15" s="262" t="s">
        <v>121</v>
      </c>
      <c r="F15" s="262" t="s">
        <v>122</v>
      </c>
      <c r="G15" s="262" t="s">
        <v>123</v>
      </c>
      <c r="H15" s="265">
        <v>90336.59</v>
      </c>
      <c r="I15" s="102" t="s">
        <v>161</v>
      </c>
      <c r="J15" s="34">
        <v>1</v>
      </c>
    </row>
    <row r="16" spans="1:10" ht="49.2" x14ac:dyDescent="0.3">
      <c r="A16" s="263"/>
      <c r="B16" s="263"/>
      <c r="C16" s="263"/>
      <c r="D16" s="263"/>
      <c r="E16" s="263"/>
      <c r="F16" s="263"/>
      <c r="G16" s="263"/>
      <c r="H16" s="266"/>
      <c r="I16" s="102" t="s">
        <v>162</v>
      </c>
      <c r="J16" s="34">
        <v>56</v>
      </c>
    </row>
    <row r="17" spans="1:10" ht="40.200000000000003" thickBot="1" x14ac:dyDescent="0.35">
      <c r="A17" s="264"/>
      <c r="B17" s="264"/>
      <c r="C17" s="264"/>
      <c r="D17" s="264"/>
      <c r="E17" s="264"/>
      <c r="F17" s="264"/>
      <c r="G17" s="264"/>
      <c r="H17" s="267"/>
      <c r="I17" s="102" t="s">
        <v>163</v>
      </c>
      <c r="J17" s="34">
        <v>1</v>
      </c>
    </row>
    <row r="18" spans="1:10" ht="48.6" thickBot="1" x14ac:dyDescent="0.35">
      <c r="A18" s="2" t="s">
        <v>57</v>
      </c>
      <c r="B18" s="8" t="s">
        <v>124</v>
      </c>
      <c r="C18" s="8" t="s">
        <v>125</v>
      </c>
      <c r="D18" s="8">
        <v>69453692</v>
      </c>
      <c r="E18" s="1" t="s">
        <v>126</v>
      </c>
      <c r="F18" s="1" t="s">
        <v>127</v>
      </c>
      <c r="G18" s="1" t="s">
        <v>128</v>
      </c>
      <c r="H18" s="10">
        <v>49500</v>
      </c>
      <c r="I18" s="101"/>
    </row>
    <row r="19" spans="1:10" ht="36.6" thickBot="1" x14ac:dyDescent="0.35">
      <c r="A19" s="2" t="s">
        <v>129</v>
      </c>
      <c r="B19" s="8" t="s">
        <v>130</v>
      </c>
      <c r="C19" s="8" t="s">
        <v>131</v>
      </c>
      <c r="D19" s="9"/>
      <c r="E19" s="1" t="s">
        <v>132</v>
      </c>
      <c r="F19" s="1" t="s">
        <v>133</v>
      </c>
      <c r="G19" s="1" t="s">
        <v>134</v>
      </c>
      <c r="H19" s="10">
        <v>92998.74</v>
      </c>
      <c r="I19" s="101"/>
    </row>
    <row r="20" spans="1:10" ht="60.6" thickBot="1" x14ac:dyDescent="0.35">
      <c r="A20" s="2" t="s">
        <v>152</v>
      </c>
      <c r="B20" s="8" t="s">
        <v>153</v>
      </c>
      <c r="C20" s="8" t="s">
        <v>154</v>
      </c>
      <c r="D20" s="9"/>
      <c r="E20" s="1" t="s">
        <v>155</v>
      </c>
      <c r="F20" s="1" t="s">
        <v>156</v>
      </c>
      <c r="G20" s="1" t="s">
        <v>157</v>
      </c>
      <c r="H20" s="10">
        <v>290000</v>
      </c>
      <c r="I20" s="101"/>
    </row>
  </sheetData>
  <mergeCells count="23">
    <mergeCell ref="I9:J9"/>
    <mergeCell ref="A1:H1"/>
    <mergeCell ref="A3:A4"/>
    <mergeCell ref="B3:B4"/>
    <mergeCell ref="D3:F3"/>
    <mergeCell ref="A5:A6"/>
    <mergeCell ref="B5:B6"/>
    <mergeCell ref="H10:H11"/>
    <mergeCell ref="A15:A17"/>
    <mergeCell ref="B15:B17"/>
    <mergeCell ref="C15:C17"/>
    <mergeCell ref="D15:D17"/>
    <mergeCell ref="E15:E17"/>
    <mergeCell ref="F15:F17"/>
    <mergeCell ref="G15:G17"/>
    <mergeCell ref="H15:H17"/>
    <mergeCell ref="A10:A11"/>
    <mergeCell ref="B10:B11"/>
    <mergeCell ref="C10:C11"/>
    <mergeCell ref="D10:D11"/>
    <mergeCell ref="E10:E11"/>
    <mergeCell ref="F10:F11"/>
    <mergeCell ref="G10:G11"/>
  </mergeCells>
  <pageMargins left="0.7" right="0.7" top="0.75" bottom="0.75" header="0.3" footer="0.3"/>
  <pageSetup paperSize="9" scale="5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21"/>
  <sheetViews>
    <sheetView topLeftCell="A4" workbookViewId="0">
      <selection activeCell="H10" sqref="H10"/>
    </sheetView>
  </sheetViews>
  <sheetFormatPr defaultRowHeight="14.4" x14ac:dyDescent="0.3"/>
  <cols>
    <col min="1" max="1" width="14.33203125" customWidth="1"/>
    <col min="3" max="3" width="28.6640625" customWidth="1"/>
    <col min="5" max="5" width="14.44140625" customWidth="1"/>
    <col min="6" max="6" width="13.6640625" customWidth="1"/>
    <col min="7" max="7" width="35.109375" customWidth="1"/>
    <col min="8" max="8" width="18.44140625" customWidth="1"/>
    <col min="9" max="9" width="19.44140625" customWidth="1"/>
  </cols>
  <sheetData>
    <row r="1" spans="1:11" ht="16.2" thickBot="1" x14ac:dyDescent="0.35">
      <c r="A1" s="244" t="s">
        <v>164</v>
      </c>
      <c r="B1" s="244"/>
      <c r="C1" s="244"/>
      <c r="D1" s="244"/>
      <c r="E1" s="244"/>
      <c r="F1" s="244"/>
      <c r="G1" s="244"/>
      <c r="H1" s="244"/>
    </row>
    <row r="2" spans="1:11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1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1" ht="41.4" customHeight="1" x14ac:dyDescent="0.3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1" ht="76.95" customHeight="1" x14ac:dyDescent="0.3">
      <c r="A5" s="29" t="s">
        <v>111</v>
      </c>
      <c r="B5" s="125">
        <v>387200</v>
      </c>
      <c r="C5" s="24" t="s">
        <v>165</v>
      </c>
      <c r="D5" s="24" t="s">
        <v>61</v>
      </c>
      <c r="E5" s="30">
        <v>0.4</v>
      </c>
      <c r="F5" s="49">
        <v>154880</v>
      </c>
      <c r="G5" s="46"/>
    </row>
    <row r="6" spans="1:11" ht="87.6" customHeight="1" x14ac:dyDescent="0.3">
      <c r="A6" s="139" t="s">
        <v>60</v>
      </c>
      <c r="B6" s="140">
        <v>387200</v>
      </c>
      <c r="C6" s="139" t="s">
        <v>165</v>
      </c>
      <c r="D6" s="139" t="s">
        <v>61</v>
      </c>
      <c r="E6" s="141">
        <v>0.4</v>
      </c>
      <c r="F6" s="142">
        <f>H10+H11</f>
        <v>117972</v>
      </c>
      <c r="G6" s="98"/>
    </row>
    <row r="7" spans="1:11" x14ac:dyDescent="0.3">
      <c r="A7" s="55"/>
      <c r="B7" s="115"/>
      <c r="C7" s="116"/>
      <c r="D7" s="57"/>
      <c r="E7" s="58"/>
      <c r="F7" s="86">
        <f>F5-F6</f>
        <v>36908</v>
      </c>
      <c r="G7" s="37"/>
    </row>
    <row r="8" spans="1:11" ht="15" thickBot="1" x14ac:dyDescent="0.35">
      <c r="A8" s="44"/>
      <c r="B8" s="97"/>
    </row>
    <row r="9" spans="1:11" ht="34.200000000000003" x14ac:dyDescent="0.3">
      <c r="A9" s="99" t="s">
        <v>32</v>
      </c>
      <c r="B9" s="129" t="s">
        <v>33</v>
      </c>
      <c r="C9" s="129" t="s">
        <v>34</v>
      </c>
      <c r="D9" s="129" t="s">
        <v>35</v>
      </c>
      <c r="E9" s="129" t="s">
        <v>36</v>
      </c>
      <c r="F9" s="129" t="s">
        <v>37</v>
      </c>
      <c r="G9" s="129" t="s">
        <v>38</v>
      </c>
      <c r="H9" s="130" t="s">
        <v>39</v>
      </c>
      <c r="I9" s="273" t="s">
        <v>158</v>
      </c>
      <c r="J9" s="273"/>
    </row>
    <row r="10" spans="1:11" ht="72" x14ac:dyDescent="0.3">
      <c r="A10" s="49" t="s">
        <v>10</v>
      </c>
      <c r="B10" s="49" t="s">
        <v>166</v>
      </c>
      <c r="C10" s="49" t="s">
        <v>167</v>
      </c>
      <c r="D10" s="69"/>
      <c r="E10" s="70" t="s">
        <v>168</v>
      </c>
      <c r="F10" s="70" t="s">
        <v>169</v>
      </c>
      <c r="G10" s="70" t="s">
        <v>170</v>
      </c>
      <c r="H10" s="71">
        <v>50072</v>
      </c>
      <c r="I10" s="137"/>
      <c r="J10" s="138"/>
    </row>
    <row r="11" spans="1:11" ht="49.2" x14ac:dyDescent="0.3">
      <c r="A11" s="131" t="s">
        <v>11</v>
      </c>
      <c r="B11" s="131" t="s">
        <v>171</v>
      </c>
      <c r="C11" s="131" t="s">
        <v>172</v>
      </c>
      <c r="D11" s="131">
        <v>65821802</v>
      </c>
      <c r="E11" s="132" t="s">
        <v>173</v>
      </c>
      <c r="F11" s="132" t="s">
        <v>174</v>
      </c>
      <c r="G11" s="132" t="s">
        <v>175</v>
      </c>
      <c r="H11" s="133">
        <v>67900</v>
      </c>
      <c r="I11" s="134" t="s">
        <v>162</v>
      </c>
      <c r="J11" s="135">
        <v>1</v>
      </c>
      <c r="K11" t="s">
        <v>177</v>
      </c>
    </row>
    <row r="12" spans="1:11" x14ac:dyDescent="0.3">
      <c r="A12" s="118"/>
      <c r="B12" s="118"/>
      <c r="C12" s="118"/>
      <c r="D12" s="119"/>
      <c r="E12" s="118"/>
      <c r="F12" s="118"/>
      <c r="G12" s="118"/>
      <c r="H12" s="128">
        <f>SUM(H10:H11)</f>
        <v>117972</v>
      </c>
      <c r="I12" s="121"/>
      <c r="J12" s="122"/>
      <c r="K12" s="54"/>
    </row>
    <row r="13" spans="1:11" x14ac:dyDescent="0.3">
      <c r="A13" s="118"/>
      <c r="B13" s="118"/>
      <c r="C13" s="118"/>
      <c r="D13" s="119"/>
      <c r="E13" s="118"/>
      <c r="F13" s="118"/>
      <c r="G13" s="118"/>
      <c r="H13" s="120"/>
      <c r="I13" s="121"/>
      <c r="J13" s="122"/>
      <c r="K13" s="54"/>
    </row>
    <row r="14" spans="1:11" x14ac:dyDescent="0.3">
      <c r="A14" s="118"/>
      <c r="B14" s="118"/>
      <c r="C14" s="118"/>
      <c r="D14" s="119"/>
      <c r="E14" s="118"/>
      <c r="F14" s="119"/>
      <c r="G14" s="118"/>
      <c r="H14" s="120"/>
      <c r="I14" s="121"/>
      <c r="J14" s="122"/>
      <c r="K14" s="54"/>
    </row>
    <row r="15" spans="1:11" ht="46.2" customHeight="1" x14ac:dyDescent="0.3">
      <c r="A15" s="271"/>
      <c r="B15" s="271"/>
      <c r="C15" s="271"/>
      <c r="D15" s="271"/>
      <c r="E15" s="271"/>
      <c r="F15" s="271"/>
      <c r="G15" s="271"/>
      <c r="H15" s="272"/>
      <c r="I15" s="123"/>
      <c r="J15" s="54"/>
      <c r="K15" s="54"/>
    </row>
    <row r="16" spans="1:11" x14ac:dyDescent="0.3">
      <c r="A16" s="271"/>
      <c r="B16" s="271"/>
      <c r="C16" s="271"/>
      <c r="D16" s="271"/>
      <c r="E16" s="271"/>
      <c r="F16" s="271"/>
      <c r="G16" s="271"/>
      <c r="H16" s="272"/>
      <c r="I16" s="123"/>
      <c r="J16" s="54"/>
      <c r="K16" s="54"/>
    </row>
    <row r="17" spans="1:11" x14ac:dyDescent="0.3">
      <c r="A17" s="271"/>
      <c r="B17" s="271"/>
      <c r="C17" s="271"/>
      <c r="D17" s="271"/>
      <c r="E17" s="271"/>
      <c r="F17" s="271"/>
      <c r="G17" s="271"/>
      <c r="H17" s="272"/>
      <c r="I17" s="123"/>
      <c r="J17" s="54"/>
      <c r="K17" s="54"/>
    </row>
    <row r="18" spans="1:11" x14ac:dyDescent="0.3">
      <c r="A18" s="59"/>
      <c r="B18" s="59"/>
      <c r="C18" s="59"/>
      <c r="D18" s="59"/>
      <c r="E18" s="56"/>
      <c r="F18" s="56"/>
      <c r="G18" s="56"/>
      <c r="H18" s="86"/>
      <c r="I18" s="124"/>
      <c r="J18" s="54"/>
      <c r="K18" s="54"/>
    </row>
    <row r="19" spans="1:11" x14ac:dyDescent="0.3">
      <c r="A19" s="59"/>
      <c r="B19" s="59"/>
      <c r="C19" s="59"/>
      <c r="D19" s="85"/>
      <c r="E19" s="56"/>
      <c r="F19" s="56"/>
      <c r="G19" s="56"/>
      <c r="H19" s="86"/>
      <c r="I19" s="124"/>
      <c r="J19" s="54"/>
      <c r="K19" s="54"/>
    </row>
    <row r="20" spans="1:11" x14ac:dyDescent="0.3">
      <c r="A20" s="59"/>
      <c r="B20" s="59"/>
      <c r="C20" s="59"/>
      <c r="D20" s="85"/>
      <c r="E20" s="56"/>
      <c r="F20" s="56"/>
      <c r="G20" s="56"/>
      <c r="H20" s="86"/>
      <c r="I20" s="124"/>
      <c r="J20" s="54"/>
      <c r="K20" s="54"/>
    </row>
    <row r="21" spans="1:11" x14ac:dyDescent="0.3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</row>
  </sheetData>
  <mergeCells count="13">
    <mergeCell ref="I9:J9"/>
    <mergeCell ref="A1:H1"/>
    <mergeCell ref="A3:A4"/>
    <mergeCell ref="B3:B4"/>
    <mergeCell ref="D3:F3"/>
    <mergeCell ref="G15:G17"/>
    <mergeCell ref="H15:H17"/>
    <mergeCell ref="A15:A17"/>
    <mergeCell ref="B15:B17"/>
    <mergeCell ref="C15:C17"/>
    <mergeCell ref="D15:D17"/>
    <mergeCell ref="E15:E17"/>
    <mergeCell ref="F15:F17"/>
  </mergeCells>
  <pageMargins left="0.7" right="0.7" top="0.75" bottom="0.75" header="0.3" footer="0.3"/>
  <pageSetup paperSize="9" scale="7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0"/>
  <sheetViews>
    <sheetView topLeftCell="A7" workbookViewId="0">
      <selection activeCell="C13" sqref="C13:I23"/>
    </sheetView>
  </sheetViews>
  <sheetFormatPr defaultRowHeight="14.4" x14ac:dyDescent="0.3"/>
  <cols>
    <col min="1" max="1" width="15.44140625" customWidth="1"/>
    <col min="2" max="2" width="9.88671875" customWidth="1"/>
    <col min="3" max="3" width="28.6640625" customWidth="1"/>
    <col min="4" max="4" width="10.33203125" customWidth="1"/>
    <col min="5" max="5" width="14.44140625" customWidth="1"/>
    <col min="6" max="6" width="13.6640625" customWidth="1"/>
    <col min="7" max="7" width="35.109375" customWidth="1"/>
    <col min="8" max="8" width="18.44140625" customWidth="1"/>
    <col min="9" max="9" width="19.44140625" customWidth="1"/>
  </cols>
  <sheetData>
    <row r="1" spans="1:11" ht="16.2" thickBot="1" x14ac:dyDescent="0.35">
      <c r="A1" s="244" t="s">
        <v>178</v>
      </c>
      <c r="B1" s="244"/>
      <c r="C1" s="244"/>
      <c r="D1" s="244"/>
      <c r="E1" s="244"/>
      <c r="F1" s="244"/>
      <c r="G1" s="244"/>
      <c r="H1" s="244"/>
    </row>
    <row r="2" spans="1:11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1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1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1" ht="76.95" customHeight="1" thickBot="1" x14ac:dyDescent="0.35">
      <c r="A5" s="16" t="s">
        <v>176</v>
      </c>
      <c r="B5" s="117">
        <v>3388000</v>
      </c>
      <c r="C5" s="94" t="s">
        <v>181</v>
      </c>
      <c r="D5" s="18" t="s">
        <v>182</v>
      </c>
      <c r="E5" s="19">
        <v>0.5</v>
      </c>
      <c r="F5" s="180">
        <v>1694000</v>
      </c>
      <c r="G5" s="46"/>
    </row>
    <row r="6" spans="1:11" ht="87.6" customHeight="1" thickBot="1" x14ac:dyDescent="0.35">
      <c r="A6" s="16" t="s">
        <v>237</v>
      </c>
      <c r="B6" s="117">
        <v>3388000</v>
      </c>
      <c r="C6" s="94" t="s">
        <v>181</v>
      </c>
      <c r="D6" s="126" t="s">
        <v>82</v>
      </c>
      <c r="E6" s="127">
        <v>0.25</v>
      </c>
      <c r="F6" s="181">
        <f>E9+E10++E11+E12</f>
        <v>858975.5</v>
      </c>
      <c r="G6" s="98"/>
    </row>
    <row r="7" spans="1:11" ht="15" x14ac:dyDescent="0.25">
      <c r="A7" s="55"/>
      <c r="B7" s="115"/>
      <c r="C7" s="116"/>
      <c r="D7" s="57"/>
      <c r="E7" s="58"/>
      <c r="F7" s="182">
        <f>F5-F6</f>
        <v>835024.5</v>
      </c>
      <c r="G7" s="37"/>
    </row>
    <row r="8" spans="1:11" ht="28.8" x14ac:dyDescent="0.3">
      <c r="A8" s="147" t="s">
        <v>183</v>
      </c>
      <c r="B8" s="148" t="s">
        <v>184</v>
      </c>
      <c r="C8" s="148" t="s">
        <v>38</v>
      </c>
      <c r="D8" s="148" t="s">
        <v>185</v>
      </c>
      <c r="E8" s="148" t="s">
        <v>186</v>
      </c>
      <c r="F8" s="54"/>
      <c r="G8" s="54"/>
      <c r="H8" s="54"/>
      <c r="I8" s="54"/>
      <c r="J8" s="54"/>
      <c r="K8" s="54"/>
    </row>
    <row r="9" spans="1:11" ht="48" x14ac:dyDescent="0.3">
      <c r="A9" s="149" t="s">
        <v>187</v>
      </c>
      <c r="B9" s="149" t="s">
        <v>188</v>
      </c>
      <c r="C9" s="150" t="s">
        <v>189</v>
      </c>
      <c r="D9" s="149" t="s">
        <v>190</v>
      </c>
      <c r="E9" s="183">
        <v>286496</v>
      </c>
      <c r="F9" s="84"/>
      <c r="G9" s="84"/>
      <c r="H9" s="84"/>
      <c r="I9" s="274"/>
      <c r="J9" s="274"/>
      <c r="K9" s="54"/>
    </row>
    <row r="10" spans="1:11" ht="84" x14ac:dyDescent="0.3">
      <c r="A10" s="149" t="s">
        <v>191</v>
      </c>
      <c r="B10" s="149" t="s">
        <v>192</v>
      </c>
      <c r="C10" s="150" t="s">
        <v>193</v>
      </c>
      <c r="D10" s="149" t="s">
        <v>194</v>
      </c>
      <c r="E10" s="183">
        <v>281573</v>
      </c>
      <c r="F10" s="143"/>
      <c r="G10" s="143"/>
      <c r="H10" s="144"/>
      <c r="I10" s="145"/>
      <c r="J10" s="146"/>
      <c r="K10" s="54"/>
    </row>
    <row r="11" spans="1:11" ht="48" x14ac:dyDescent="0.3">
      <c r="A11" s="149" t="s">
        <v>196</v>
      </c>
      <c r="B11" s="149" t="s">
        <v>197</v>
      </c>
      <c r="C11" s="150" t="s">
        <v>198</v>
      </c>
      <c r="D11" s="149" t="s">
        <v>190</v>
      </c>
      <c r="E11" s="183">
        <v>200618</v>
      </c>
      <c r="F11" s="118"/>
      <c r="G11" s="118"/>
      <c r="H11" s="120"/>
      <c r="I11" s="121"/>
      <c r="J11" s="122"/>
      <c r="K11" s="54"/>
    </row>
    <row r="12" spans="1:11" ht="48" x14ac:dyDescent="0.3">
      <c r="A12" s="149" t="s">
        <v>199</v>
      </c>
      <c r="B12" s="149" t="s">
        <v>197</v>
      </c>
      <c r="C12" s="150" t="s">
        <v>200</v>
      </c>
      <c r="D12" s="149" t="s">
        <v>195</v>
      </c>
      <c r="E12" s="183">
        <v>90288.5</v>
      </c>
      <c r="F12" s="119"/>
      <c r="G12" s="118"/>
      <c r="H12" s="120"/>
      <c r="I12" s="121"/>
      <c r="J12" s="122"/>
      <c r="K12" s="54"/>
    </row>
    <row r="13" spans="1:11" x14ac:dyDescent="0.3">
      <c r="A13" s="271"/>
      <c r="B13" s="271"/>
      <c r="C13" s="271"/>
      <c r="D13" s="329"/>
      <c r="E13" s="330"/>
      <c r="F13" s="329"/>
      <c r="G13" s="329"/>
      <c r="H13" s="331"/>
      <c r="I13" s="332"/>
      <c r="J13" s="54"/>
      <c r="K13" s="54"/>
    </row>
    <row r="14" spans="1:11" x14ac:dyDescent="0.3">
      <c r="A14" s="271"/>
      <c r="B14" s="271"/>
      <c r="C14" s="271"/>
      <c r="D14" s="329"/>
      <c r="E14" s="330"/>
      <c r="F14" s="329"/>
      <c r="G14" s="329"/>
      <c r="H14" s="331"/>
      <c r="I14" s="332"/>
      <c r="J14" s="54"/>
      <c r="K14" s="54"/>
    </row>
    <row r="15" spans="1:11" ht="15" thickBot="1" x14ac:dyDescent="0.35">
      <c r="A15" s="271"/>
      <c r="B15" s="271"/>
      <c r="C15" s="271"/>
      <c r="D15" s="329"/>
      <c r="E15" s="330"/>
      <c r="F15" s="329"/>
      <c r="G15" s="329"/>
      <c r="H15" s="331"/>
      <c r="I15" s="332"/>
      <c r="J15" s="54"/>
      <c r="K15" s="54"/>
    </row>
    <row r="16" spans="1:11" ht="15" thickBot="1" x14ac:dyDescent="0.35">
      <c r="A16" s="59"/>
      <c r="B16" s="59"/>
      <c r="C16" s="59"/>
      <c r="D16" s="333"/>
      <c r="E16" s="334"/>
      <c r="F16" s="335"/>
      <c r="G16" s="334"/>
      <c r="H16" s="336"/>
      <c r="I16" s="337"/>
      <c r="J16" s="54"/>
      <c r="K16" s="54"/>
    </row>
    <row r="17" spans="1:11" x14ac:dyDescent="0.3">
      <c r="A17" s="59"/>
      <c r="B17" s="59"/>
      <c r="C17" s="59"/>
      <c r="D17" s="338"/>
      <c r="E17" s="334"/>
      <c r="F17" s="334"/>
      <c r="G17" s="328"/>
      <c r="H17" s="334"/>
      <c r="I17" s="336"/>
      <c r="J17" s="54"/>
      <c r="K17" s="54"/>
    </row>
    <row r="18" spans="1:11" x14ac:dyDescent="0.3">
      <c r="A18" s="59"/>
      <c r="B18" s="59"/>
      <c r="C18" s="59"/>
      <c r="D18" s="338"/>
      <c r="E18" s="334"/>
      <c r="F18" s="334"/>
      <c r="G18" s="328"/>
      <c r="H18" s="339"/>
      <c r="I18" s="336"/>
      <c r="J18" s="54"/>
      <c r="K18" s="54"/>
    </row>
    <row r="19" spans="1:11" x14ac:dyDescent="0.3">
      <c r="A19" s="54"/>
      <c r="B19" s="54"/>
      <c r="C19" s="54"/>
      <c r="D19" s="324"/>
      <c r="E19" s="324"/>
      <c r="F19" s="334"/>
      <c r="G19" s="328"/>
      <c r="H19" s="324"/>
      <c r="I19" s="324"/>
      <c r="J19" s="54"/>
      <c r="K19" s="54"/>
    </row>
    <row r="20" spans="1:11" x14ac:dyDescent="0.3">
      <c r="D20" s="328"/>
      <c r="E20" s="334"/>
      <c r="F20" s="334"/>
      <c r="G20" s="340"/>
      <c r="H20" s="341"/>
      <c r="I20" s="341"/>
    </row>
  </sheetData>
  <mergeCells count="13">
    <mergeCell ref="F13:F15"/>
    <mergeCell ref="G13:G15"/>
    <mergeCell ref="H13:H15"/>
    <mergeCell ref="A13:A15"/>
    <mergeCell ref="B13:B15"/>
    <mergeCell ref="C13:C15"/>
    <mergeCell ref="D13:D15"/>
    <mergeCell ref="E13:E15"/>
    <mergeCell ref="A1:H1"/>
    <mergeCell ref="A3:A4"/>
    <mergeCell ref="B3:B4"/>
    <mergeCell ref="D3:F3"/>
    <mergeCell ref="I9:J9"/>
  </mergeCells>
  <pageMargins left="0.7" right="0.7" top="0.75" bottom="0.75" header="0.3" footer="0.3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0"/>
  <sheetViews>
    <sheetView workbookViewId="0">
      <selection activeCell="D11" sqref="D7:H11"/>
    </sheetView>
  </sheetViews>
  <sheetFormatPr defaultRowHeight="14.4" x14ac:dyDescent="0.3"/>
  <cols>
    <col min="1" max="1" width="15.44140625" customWidth="1"/>
    <col min="2" max="2" width="9.88671875" customWidth="1"/>
    <col min="3" max="3" width="28.6640625" customWidth="1"/>
    <col min="4" max="4" width="10.33203125" customWidth="1"/>
    <col min="5" max="5" width="14.44140625" customWidth="1"/>
    <col min="6" max="6" width="13.6640625" customWidth="1"/>
    <col min="7" max="7" width="35.109375" customWidth="1"/>
    <col min="8" max="8" width="18.44140625" customWidth="1"/>
    <col min="9" max="9" width="19.44140625" customWidth="1"/>
  </cols>
  <sheetData>
    <row r="1" spans="1:11" ht="16.2" thickBot="1" x14ac:dyDescent="0.35">
      <c r="A1" s="244" t="s">
        <v>203</v>
      </c>
      <c r="B1" s="244"/>
      <c r="C1" s="244"/>
      <c r="D1" s="244"/>
      <c r="E1" s="244"/>
      <c r="F1" s="244"/>
      <c r="G1" s="244"/>
      <c r="H1" s="244"/>
    </row>
    <row r="2" spans="1:11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1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1" ht="41.4" customHeight="1" x14ac:dyDescent="0.3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1" ht="76.95" customHeight="1" x14ac:dyDescent="0.3">
      <c r="A5" s="29" t="s">
        <v>201</v>
      </c>
      <c r="B5" s="23" t="s">
        <v>86</v>
      </c>
      <c r="C5" s="24" t="s">
        <v>202</v>
      </c>
      <c r="D5" s="24" t="s">
        <v>44</v>
      </c>
      <c r="E5" s="30">
        <v>0.5</v>
      </c>
      <c r="F5" s="49" t="s">
        <v>89</v>
      </c>
      <c r="G5" s="46"/>
    </row>
    <row r="6" spans="1:11" ht="87.6" customHeight="1" x14ac:dyDescent="0.3">
      <c r="A6" s="29" t="s">
        <v>60</v>
      </c>
      <c r="B6" s="23" t="s">
        <v>86</v>
      </c>
      <c r="C6" s="162" t="s">
        <v>202</v>
      </c>
      <c r="D6" s="162" t="s">
        <v>103</v>
      </c>
      <c r="E6" s="163">
        <v>0</v>
      </c>
      <c r="F6" s="164">
        <f>E9+E10++E11+E12</f>
        <v>0</v>
      </c>
      <c r="G6" s="98"/>
    </row>
    <row r="7" spans="1:11" x14ac:dyDescent="0.3">
      <c r="A7" s="55"/>
      <c r="B7" s="115"/>
      <c r="C7" s="116"/>
      <c r="D7" s="57"/>
      <c r="E7" s="58"/>
      <c r="F7" s="86"/>
      <c r="G7" s="54"/>
    </row>
    <row r="8" spans="1:11" x14ac:dyDescent="0.3">
      <c r="A8" s="155"/>
      <c r="B8" s="155"/>
      <c r="C8" s="155"/>
      <c r="D8" s="155"/>
      <c r="E8" s="155"/>
      <c r="F8" s="54"/>
      <c r="G8" s="54"/>
      <c r="H8" s="54"/>
      <c r="I8" s="54"/>
      <c r="J8" s="54"/>
      <c r="K8" s="54"/>
    </row>
    <row r="9" spans="1:11" x14ac:dyDescent="0.3">
      <c r="A9" s="156"/>
      <c r="B9" s="156"/>
      <c r="C9" s="157"/>
      <c r="D9" s="156"/>
      <c r="E9" s="158"/>
      <c r="F9" s="84"/>
      <c r="G9" s="84"/>
      <c r="H9" s="84"/>
      <c r="I9" s="274"/>
      <c r="J9" s="274"/>
      <c r="K9" s="54"/>
    </row>
    <row r="10" spans="1:11" x14ac:dyDescent="0.3">
      <c r="A10" s="156"/>
      <c r="B10" s="156"/>
      <c r="C10" s="157"/>
      <c r="D10" s="156"/>
      <c r="E10" s="158"/>
      <c r="F10" s="143"/>
      <c r="G10" s="143"/>
      <c r="H10" s="144"/>
      <c r="I10" s="145"/>
      <c r="J10" s="146"/>
      <c r="K10" s="54"/>
    </row>
    <row r="11" spans="1:11" x14ac:dyDescent="0.3">
      <c r="A11" s="156"/>
      <c r="B11" s="156"/>
      <c r="C11" s="157"/>
      <c r="D11" s="156"/>
      <c r="E11" s="158"/>
      <c r="F11" s="118"/>
      <c r="G11" s="118"/>
      <c r="H11" s="120"/>
      <c r="I11" s="121"/>
      <c r="J11" s="122"/>
      <c r="K11" s="54"/>
    </row>
    <row r="12" spans="1:11" x14ac:dyDescent="0.3">
      <c r="A12" s="156"/>
      <c r="B12" s="156"/>
      <c r="C12" s="157"/>
      <c r="D12" s="156"/>
      <c r="E12" s="158"/>
      <c r="F12" s="119"/>
      <c r="G12" s="118"/>
      <c r="H12" s="120"/>
      <c r="I12" s="121"/>
      <c r="J12" s="122"/>
      <c r="K12" s="54"/>
    </row>
    <row r="13" spans="1:11" ht="46.2" customHeight="1" x14ac:dyDescent="0.3">
      <c r="A13" s="271"/>
      <c r="B13" s="271"/>
      <c r="C13" s="271"/>
      <c r="D13" s="271"/>
      <c r="E13" s="271"/>
      <c r="F13" s="271"/>
      <c r="G13" s="271"/>
      <c r="H13" s="272"/>
      <c r="I13" s="123"/>
      <c r="J13" s="54"/>
      <c r="K13" s="54"/>
    </row>
    <row r="14" spans="1:11" x14ac:dyDescent="0.3">
      <c r="A14" s="271"/>
      <c r="B14" s="271"/>
      <c r="C14" s="271"/>
      <c r="D14" s="271"/>
      <c r="E14" s="271"/>
      <c r="F14" s="271"/>
      <c r="G14" s="271"/>
      <c r="H14" s="272"/>
      <c r="I14" s="123"/>
      <c r="J14" s="54"/>
      <c r="K14" s="54"/>
    </row>
    <row r="15" spans="1:11" x14ac:dyDescent="0.3">
      <c r="A15" s="271"/>
      <c r="B15" s="271"/>
      <c r="C15" s="271"/>
      <c r="D15" s="271"/>
      <c r="E15" s="271"/>
      <c r="F15" s="271"/>
      <c r="G15" s="271"/>
      <c r="H15" s="272"/>
      <c r="I15" s="123"/>
      <c r="J15" s="54"/>
      <c r="K15" s="54"/>
    </row>
    <row r="16" spans="1:11" x14ac:dyDescent="0.3">
      <c r="A16" s="59"/>
      <c r="B16" s="59"/>
      <c r="C16" s="59"/>
      <c r="D16" s="59"/>
      <c r="E16" s="56"/>
      <c r="F16" s="159"/>
      <c r="G16" s="56"/>
      <c r="H16" s="86"/>
      <c r="I16" s="124"/>
      <c r="J16" s="54"/>
      <c r="K16" s="54"/>
    </row>
    <row r="17" spans="1:11" x14ac:dyDescent="0.3">
      <c r="A17" s="59"/>
      <c r="B17" s="59"/>
      <c r="C17" s="59"/>
      <c r="D17" s="85"/>
      <c r="E17" s="56"/>
      <c r="F17" s="56"/>
      <c r="G17" s="54"/>
      <c r="H17" s="56"/>
      <c r="I17" s="86"/>
      <c r="J17" s="54"/>
      <c r="K17" s="54"/>
    </row>
    <row r="18" spans="1:11" x14ac:dyDescent="0.3">
      <c r="A18" s="59"/>
      <c r="B18" s="59"/>
      <c r="C18" s="59"/>
      <c r="D18" s="85"/>
      <c r="E18" s="56"/>
      <c r="F18" s="56"/>
      <c r="G18" s="37"/>
      <c r="H18" s="153"/>
      <c r="I18" s="86"/>
      <c r="J18" s="54"/>
      <c r="K18" s="54"/>
    </row>
    <row r="19" spans="1:11" x14ac:dyDescent="0.3">
      <c r="A19" s="54"/>
      <c r="B19" s="54"/>
      <c r="C19" s="54"/>
      <c r="D19" s="54"/>
      <c r="E19" s="54"/>
      <c r="F19" s="56"/>
      <c r="G19" s="37"/>
      <c r="H19" s="54"/>
      <c r="I19" s="54"/>
      <c r="J19" s="54"/>
      <c r="K19" s="54"/>
    </row>
    <row r="20" spans="1:11" x14ac:dyDescent="0.3">
      <c r="E20" s="56"/>
      <c r="F20" s="56"/>
      <c r="G20" s="13"/>
      <c r="H20" s="154"/>
      <c r="I20" s="154"/>
    </row>
  </sheetData>
  <mergeCells count="13">
    <mergeCell ref="F13:F15"/>
    <mergeCell ref="G13:G15"/>
    <mergeCell ref="H13:H15"/>
    <mergeCell ref="A13:A15"/>
    <mergeCell ref="B13:B15"/>
    <mergeCell ref="C13:C15"/>
    <mergeCell ref="D13:D15"/>
    <mergeCell ref="E13:E15"/>
    <mergeCell ref="A1:H1"/>
    <mergeCell ref="A3:A4"/>
    <mergeCell ref="B3:B4"/>
    <mergeCell ref="D3:F3"/>
    <mergeCell ref="I9:J9"/>
  </mergeCells>
  <pageMargins left="0.7" right="0.7" top="0.75" bottom="0.75" header="0.3" footer="0.3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0"/>
  <sheetViews>
    <sheetView workbookViewId="0">
      <selection activeCell="G10" sqref="G10"/>
    </sheetView>
  </sheetViews>
  <sheetFormatPr defaultRowHeight="14.4" x14ac:dyDescent="0.3"/>
  <cols>
    <col min="1" max="1" width="15.44140625" customWidth="1"/>
    <col min="2" max="2" width="9.88671875" customWidth="1"/>
    <col min="3" max="3" width="28.6640625" customWidth="1"/>
    <col min="4" max="4" width="10.33203125" customWidth="1"/>
    <col min="5" max="5" width="14.44140625" customWidth="1"/>
    <col min="6" max="6" width="13.6640625" customWidth="1"/>
    <col min="7" max="7" width="35.109375" customWidth="1"/>
    <col min="8" max="8" width="18.44140625" customWidth="1"/>
    <col min="9" max="9" width="19.44140625" customWidth="1"/>
  </cols>
  <sheetData>
    <row r="1" spans="1:11" ht="16.2" thickBot="1" x14ac:dyDescent="0.35">
      <c r="A1" s="244" t="s">
        <v>204</v>
      </c>
      <c r="B1" s="244"/>
      <c r="C1" s="244"/>
      <c r="D1" s="244"/>
      <c r="E1" s="244"/>
      <c r="F1" s="244"/>
      <c r="G1" s="244"/>
      <c r="H1" s="244"/>
    </row>
    <row r="2" spans="1:11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1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1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1" ht="76.95" customHeight="1" thickBot="1" x14ac:dyDescent="0.35">
      <c r="A5" s="16" t="s">
        <v>205</v>
      </c>
      <c r="B5" s="17" t="s">
        <v>206</v>
      </c>
      <c r="C5" s="18" t="s">
        <v>207</v>
      </c>
      <c r="D5" s="167" t="s">
        <v>44</v>
      </c>
      <c r="E5" s="168">
        <v>1</v>
      </c>
      <c r="F5" s="169">
        <v>484000</v>
      </c>
      <c r="G5" s="46"/>
    </row>
    <row r="6" spans="1:11" ht="87.6" customHeight="1" thickBot="1" x14ac:dyDescent="0.35">
      <c r="A6" s="29" t="s">
        <v>60</v>
      </c>
      <c r="B6" s="17" t="s">
        <v>208</v>
      </c>
      <c r="C6" s="166" t="s">
        <v>207</v>
      </c>
      <c r="D6" s="126" t="s">
        <v>61</v>
      </c>
      <c r="E6" s="127">
        <v>0.5</v>
      </c>
      <c r="F6" s="136">
        <v>300000</v>
      </c>
      <c r="G6" s="98"/>
    </row>
    <row r="7" spans="1:11" x14ac:dyDescent="0.3">
      <c r="A7" s="55"/>
      <c r="B7" s="115"/>
      <c r="C7" s="116"/>
      <c r="D7" s="57"/>
      <c r="E7" s="58"/>
      <c r="F7" s="86">
        <f>F5-F6</f>
        <v>184000</v>
      </c>
      <c r="G7" s="54"/>
    </row>
    <row r="8" spans="1:11" x14ac:dyDescent="0.3">
      <c r="G8" s="54"/>
      <c r="H8" s="54"/>
      <c r="I8" s="54"/>
      <c r="J8" s="54"/>
      <c r="K8" s="54"/>
    </row>
    <row r="9" spans="1:11" ht="28.8" x14ac:dyDescent="0.3">
      <c r="A9" s="147" t="s">
        <v>183</v>
      </c>
      <c r="B9" s="148" t="s">
        <v>184</v>
      </c>
      <c r="C9" s="148" t="s">
        <v>38</v>
      </c>
      <c r="D9" s="148" t="s">
        <v>185</v>
      </c>
      <c r="E9" s="148" t="s">
        <v>186</v>
      </c>
      <c r="F9" s="84"/>
      <c r="G9" s="84"/>
      <c r="H9" s="84"/>
      <c r="I9" s="274"/>
      <c r="J9" s="274"/>
      <c r="K9" s="54"/>
    </row>
    <row r="10" spans="1:11" ht="82.8" x14ac:dyDescent="0.3">
      <c r="A10" s="151" t="s">
        <v>209</v>
      </c>
      <c r="B10" s="151" t="s">
        <v>210</v>
      </c>
      <c r="C10" s="160" t="s">
        <v>211</v>
      </c>
      <c r="D10" s="151" t="s">
        <v>194</v>
      </c>
      <c r="E10" s="152">
        <v>300000</v>
      </c>
      <c r="F10" s="143"/>
      <c r="G10" s="143"/>
      <c r="H10" s="144"/>
      <c r="I10" s="145"/>
      <c r="J10" s="146"/>
      <c r="K10" s="54"/>
    </row>
    <row r="11" spans="1:11" x14ac:dyDescent="0.3">
      <c r="A11" s="156"/>
      <c r="B11" s="156"/>
      <c r="C11" s="157"/>
      <c r="D11" s="156"/>
      <c r="E11" s="158"/>
      <c r="F11" s="118"/>
      <c r="G11" s="118"/>
      <c r="H11" s="120"/>
      <c r="I11" s="121"/>
      <c r="J11" s="122"/>
      <c r="K11" s="54"/>
    </row>
    <row r="12" spans="1:11" x14ac:dyDescent="0.3">
      <c r="A12" s="156"/>
      <c r="B12" s="156"/>
      <c r="C12" s="157"/>
      <c r="D12" s="156"/>
      <c r="E12" s="158"/>
      <c r="F12" s="119"/>
      <c r="G12" s="118"/>
      <c r="H12" s="120"/>
      <c r="I12" s="121"/>
      <c r="J12" s="122"/>
      <c r="K12" s="54"/>
    </row>
    <row r="13" spans="1:11" ht="46.2" customHeight="1" x14ac:dyDescent="0.3">
      <c r="A13" s="271"/>
      <c r="B13" s="271"/>
      <c r="C13" s="271"/>
      <c r="D13" s="271"/>
      <c r="E13" s="271"/>
      <c r="F13" s="271"/>
      <c r="G13" s="271"/>
      <c r="H13" s="272"/>
      <c r="I13" s="123"/>
      <c r="J13" s="54"/>
      <c r="K13" s="54"/>
    </row>
    <row r="14" spans="1:11" x14ac:dyDescent="0.3">
      <c r="A14" s="271"/>
      <c r="B14" s="271"/>
      <c r="C14" s="271"/>
      <c r="D14" s="271"/>
      <c r="E14" s="271"/>
      <c r="F14" s="271"/>
      <c r="G14" s="271"/>
      <c r="H14" s="272"/>
      <c r="I14" s="123"/>
      <c r="J14" s="54"/>
      <c r="K14" s="54"/>
    </row>
    <row r="15" spans="1:11" x14ac:dyDescent="0.3">
      <c r="A15" s="271"/>
      <c r="B15" s="271"/>
      <c r="C15" s="271"/>
      <c r="D15" s="271"/>
      <c r="E15" s="271"/>
      <c r="F15" s="271"/>
      <c r="G15" s="271"/>
      <c r="H15" s="272"/>
      <c r="I15" s="123"/>
      <c r="J15" s="54"/>
      <c r="K15" s="54"/>
    </row>
    <row r="16" spans="1:11" x14ac:dyDescent="0.3">
      <c r="A16" s="59"/>
      <c r="B16" s="59"/>
      <c r="C16" s="59"/>
      <c r="D16" s="59"/>
      <c r="E16" s="56"/>
      <c r="F16" s="159"/>
      <c r="G16" s="56"/>
      <c r="H16" s="86"/>
      <c r="I16" s="124"/>
      <c r="J16" s="54"/>
      <c r="K16" s="54"/>
    </row>
    <row r="17" spans="1:11" x14ac:dyDescent="0.3">
      <c r="A17" s="59"/>
      <c r="B17" s="59"/>
      <c r="C17" s="59"/>
      <c r="D17" s="85"/>
      <c r="E17" s="56"/>
      <c r="F17" s="56"/>
      <c r="G17" s="54"/>
      <c r="H17" s="56"/>
      <c r="I17" s="86"/>
      <c r="J17" s="54"/>
      <c r="K17" s="54"/>
    </row>
    <row r="18" spans="1:11" x14ac:dyDescent="0.3">
      <c r="A18" s="59"/>
      <c r="B18" s="59"/>
      <c r="C18" s="59"/>
      <c r="D18" s="85"/>
      <c r="E18" s="56"/>
      <c r="F18" s="56"/>
      <c r="G18" s="37"/>
      <c r="H18" s="153"/>
      <c r="I18" s="86"/>
      <c r="J18" s="54"/>
      <c r="K18" s="54"/>
    </row>
    <row r="19" spans="1:11" x14ac:dyDescent="0.3">
      <c r="A19" s="54"/>
      <c r="B19" s="54"/>
      <c r="C19" s="54"/>
      <c r="D19" s="54"/>
      <c r="E19" s="54"/>
      <c r="F19" s="56"/>
      <c r="G19" s="37"/>
      <c r="H19" s="54"/>
      <c r="I19" s="54"/>
      <c r="J19" s="54"/>
      <c r="K19" s="54"/>
    </row>
    <row r="20" spans="1:11" x14ac:dyDescent="0.3">
      <c r="E20" s="56"/>
      <c r="F20" s="56"/>
      <c r="G20" s="13"/>
      <c r="H20" s="154"/>
      <c r="I20" s="154"/>
    </row>
  </sheetData>
  <mergeCells count="13">
    <mergeCell ref="F13:F15"/>
    <mergeCell ref="G13:G15"/>
    <mergeCell ref="H13:H15"/>
    <mergeCell ref="A13:A15"/>
    <mergeCell ref="B13:B15"/>
    <mergeCell ref="C13:C15"/>
    <mergeCell ref="D13:D15"/>
    <mergeCell ref="E13:E15"/>
    <mergeCell ref="A1:H1"/>
    <mergeCell ref="A3:A4"/>
    <mergeCell ref="B3:B4"/>
    <mergeCell ref="D3:F3"/>
    <mergeCell ref="I9:J9"/>
  </mergeCells>
  <pageMargins left="0.7" right="0.7" top="0.75" bottom="0.75" header="0.3" footer="0.3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20"/>
  <sheetViews>
    <sheetView workbookViewId="0">
      <selection activeCell="E16" sqref="E16"/>
    </sheetView>
  </sheetViews>
  <sheetFormatPr defaultRowHeight="14.4" x14ac:dyDescent="0.3"/>
  <cols>
    <col min="1" max="1" width="15.44140625" customWidth="1"/>
    <col min="2" max="2" width="9.88671875" customWidth="1"/>
    <col min="3" max="3" width="28.6640625" customWidth="1"/>
    <col min="4" max="4" width="10.33203125" customWidth="1"/>
    <col min="5" max="5" width="14.44140625" customWidth="1"/>
    <col min="6" max="6" width="13.6640625" customWidth="1"/>
    <col min="7" max="7" width="35.109375" customWidth="1"/>
    <col min="8" max="8" width="18.44140625" customWidth="1"/>
    <col min="9" max="9" width="19.44140625" customWidth="1"/>
  </cols>
  <sheetData>
    <row r="1" spans="1:11" ht="16.2" thickBot="1" x14ac:dyDescent="0.35">
      <c r="A1" s="244" t="s">
        <v>212</v>
      </c>
      <c r="B1" s="244"/>
      <c r="C1" s="244"/>
      <c r="D1" s="244"/>
      <c r="E1" s="244"/>
      <c r="F1" s="244"/>
      <c r="G1" s="244"/>
      <c r="H1" s="244"/>
    </row>
    <row r="2" spans="1:11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1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1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1" ht="76.95" customHeight="1" thickBot="1" x14ac:dyDescent="0.35">
      <c r="A5" s="16" t="s">
        <v>213</v>
      </c>
      <c r="B5" s="17" t="s">
        <v>76</v>
      </c>
      <c r="C5" s="18" t="s">
        <v>214</v>
      </c>
      <c r="D5" s="18" t="s">
        <v>103</v>
      </c>
      <c r="E5" s="19">
        <v>0</v>
      </c>
      <c r="F5" s="18">
        <v>0</v>
      </c>
      <c r="G5" s="46"/>
    </row>
    <row r="6" spans="1:11" ht="87.6" customHeight="1" thickBot="1" x14ac:dyDescent="0.35">
      <c r="A6" s="29" t="s">
        <v>60</v>
      </c>
      <c r="B6" s="17" t="s">
        <v>215</v>
      </c>
      <c r="C6" s="18" t="s">
        <v>214</v>
      </c>
      <c r="D6" s="126" t="s">
        <v>103</v>
      </c>
      <c r="E6" s="127">
        <v>0</v>
      </c>
      <c r="F6" s="136">
        <f>E9+E10++E11+E12</f>
        <v>0</v>
      </c>
      <c r="G6" s="98"/>
    </row>
    <row r="7" spans="1:11" x14ac:dyDescent="0.3">
      <c r="A7" s="55"/>
      <c r="B7" s="115"/>
      <c r="C7" s="116"/>
      <c r="D7" s="57"/>
      <c r="E7" s="58"/>
      <c r="F7" s="86"/>
      <c r="G7" s="54"/>
    </row>
    <row r="8" spans="1:11" x14ac:dyDescent="0.3">
      <c r="A8" s="155"/>
      <c r="B8" s="155"/>
      <c r="C8" s="155"/>
      <c r="D8" s="155"/>
      <c r="E8" s="155"/>
      <c r="F8" s="54"/>
      <c r="G8" s="54"/>
      <c r="H8" s="54"/>
      <c r="I8" s="54"/>
      <c r="J8" s="54"/>
      <c r="K8" s="54"/>
    </row>
    <row r="9" spans="1:11" x14ac:dyDescent="0.3">
      <c r="A9" s="156"/>
      <c r="B9" s="156"/>
      <c r="C9" s="157"/>
      <c r="D9" s="156"/>
      <c r="E9" s="158"/>
      <c r="F9" s="84"/>
      <c r="G9" s="84"/>
      <c r="H9" s="84"/>
      <c r="I9" s="274"/>
      <c r="J9" s="274"/>
      <c r="K9" s="54"/>
    </row>
    <row r="10" spans="1:11" x14ac:dyDescent="0.3">
      <c r="A10" s="156"/>
      <c r="B10" s="156"/>
      <c r="C10" s="157"/>
      <c r="D10" s="156"/>
      <c r="E10" s="158"/>
      <c r="F10" s="143"/>
      <c r="G10" s="143"/>
      <c r="H10" s="144"/>
      <c r="I10" s="145"/>
      <c r="J10" s="146"/>
      <c r="K10" s="54"/>
    </row>
    <row r="11" spans="1:11" x14ac:dyDescent="0.3">
      <c r="A11" s="156"/>
      <c r="B11" s="156"/>
      <c r="C11" s="157"/>
      <c r="D11" s="156"/>
      <c r="E11" s="158"/>
      <c r="F11" s="118"/>
      <c r="G11" s="118"/>
      <c r="H11" s="120"/>
      <c r="I11" s="121"/>
      <c r="J11" s="122"/>
      <c r="K11" s="54"/>
    </row>
    <row r="12" spans="1:11" x14ac:dyDescent="0.3">
      <c r="A12" s="156"/>
      <c r="B12" s="156"/>
      <c r="C12" s="157"/>
      <c r="D12" s="156"/>
      <c r="E12" s="158"/>
      <c r="F12" s="119"/>
      <c r="G12" s="118"/>
      <c r="H12" s="120"/>
      <c r="I12" s="121"/>
      <c r="J12" s="122"/>
      <c r="K12" s="54"/>
    </row>
    <row r="13" spans="1:11" ht="46.2" customHeight="1" x14ac:dyDescent="0.3">
      <c r="A13" s="271"/>
      <c r="B13" s="271"/>
      <c r="C13" s="271"/>
      <c r="D13" s="271"/>
      <c r="E13" s="271"/>
      <c r="F13" s="271"/>
      <c r="G13" s="271"/>
      <c r="H13" s="272"/>
      <c r="I13" s="123"/>
      <c r="J13" s="54"/>
      <c r="K13" s="54"/>
    </row>
    <row r="14" spans="1:11" x14ac:dyDescent="0.3">
      <c r="A14" s="271"/>
      <c r="B14" s="271"/>
      <c r="C14" s="271"/>
      <c r="D14" s="271"/>
      <c r="E14" s="271"/>
      <c r="F14" s="271"/>
      <c r="G14" s="271"/>
      <c r="H14" s="272"/>
      <c r="I14" s="123"/>
      <c r="J14" s="54"/>
      <c r="K14" s="54"/>
    </row>
    <row r="15" spans="1:11" x14ac:dyDescent="0.3">
      <c r="A15" s="271"/>
      <c r="B15" s="271"/>
      <c r="C15" s="271"/>
      <c r="D15" s="271"/>
      <c r="E15" s="271"/>
      <c r="F15" s="271"/>
      <c r="G15" s="271"/>
      <c r="H15" s="272"/>
      <c r="I15" s="123"/>
      <c r="J15" s="54"/>
      <c r="K15" s="54"/>
    </row>
    <row r="16" spans="1:11" x14ac:dyDescent="0.3">
      <c r="A16" s="59"/>
      <c r="B16" s="59"/>
      <c r="C16" s="59"/>
      <c r="D16" s="59"/>
      <c r="E16" s="56"/>
      <c r="F16" s="159"/>
      <c r="G16" s="56"/>
      <c r="H16" s="86"/>
      <c r="I16" s="124"/>
      <c r="J16" s="54"/>
      <c r="K16" s="54"/>
    </row>
    <row r="17" spans="1:11" x14ac:dyDescent="0.3">
      <c r="A17" s="59"/>
      <c r="B17" s="59"/>
      <c r="C17" s="59"/>
      <c r="D17" s="85"/>
      <c r="E17" s="56"/>
      <c r="F17" s="56"/>
      <c r="G17" s="54"/>
      <c r="H17" s="56"/>
      <c r="I17" s="86"/>
      <c r="J17" s="54"/>
      <c r="K17" s="54"/>
    </row>
    <row r="18" spans="1:11" x14ac:dyDescent="0.3">
      <c r="A18" s="59"/>
      <c r="B18" s="59"/>
      <c r="C18" s="59"/>
      <c r="D18" s="85"/>
      <c r="E18" s="56"/>
      <c r="F18" s="56"/>
      <c r="G18" s="37"/>
      <c r="H18" s="153"/>
      <c r="I18" s="86"/>
      <c r="J18" s="54"/>
      <c r="K18" s="54"/>
    </row>
    <row r="19" spans="1:11" x14ac:dyDescent="0.3">
      <c r="A19" s="54"/>
      <c r="B19" s="54"/>
      <c r="C19" s="54"/>
      <c r="D19" s="54"/>
      <c r="E19" s="54"/>
      <c r="F19" s="56"/>
      <c r="G19" s="37"/>
      <c r="H19" s="54"/>
      <c r="I19" s="54"/>
      <c r="J19" s="54"/>
      <c r="K19" s="54"/>
    </row>
    <row r="20" spans="1:11" x14ac:dyDescent="0.3">
      <c r="E20" s="56"/>
      <c r="F20" s="56"/>
      <c r="G20" s="13"/>
      <c r="H20" s="154"/>
      <c r="I20" s="154"/>
    </row>
  </sheetData>
  <mergeCells count="13">
    <mergeCell ref="F13:F15"/>
    <mergeCell ref="G13:G15"/>
    <mergeCell ref="H13:H15"/>
    <mergeCell ref="A13:A15"/>
    <mergeCell ref="B13:B15"/>
    <mergeCell ref="C13:C15"/>
    <mergeCell ref="D13:D15"/>
    <mergeCell ref="E13:E15"/>
    <mergeCell ref="A1:H1"/>
    <mergeCell ref="A3:A4"/>
    <mergeCell ref="B3:B4"/>
    <mergeCell ref="D3:F3"/>
    <mergeCell ref="I9:J9"/>
  </mergeCells>
  <pageMargins left="0.7" right="0.7" top="0.75" bottom="0.75" header="0.3" footer="0.3"/>
  <pageSetup paperSize="9" scale="7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K20"/>
  <sheetViews>
    <sheetView workbookViewId="0">
      <selection activeCell="D8" sqref="D8"/>
    </sheetView>
  </sheetViews>
  <sheetFormatPr defaultRowHeight="14.4" x14ac:dyDescent="0.3"/>
  <cols>
    <col min="1" max="1" width="15.44140625" customWidth="1"/>
    <col min="2" max="2" width="9.88671875" customWidth="1"/>
    <col min="3" max="3" width="28.6640625" customWidth="1"/>
    <col min="4" max="4" width="10.33203125" customWidth="1"/>
    <col min="5" max="5" width="14.44140625" customWidth="1"/>
    <col min="6" max="6" width="13.6640625" customWidth="1"/>
    <col min="7" max="7" width="35.109375" customWidth="1"/>
    <col min="8" max="8" width="18.44140625" customWidth="1"/>
    <col min="9" max="9" width="19.44140625" customWidth="1"/>
  </cols>
  <sheetData>
    <row r="1" spans="1:11" ht="16.2" thickBot="1" x14ac:dyDescent="0.35">
      <c r="A1" s="244" t="s">
        <v>216</v>
      </c>
      <c r="B1" s="244"/>
      <c r="C1" s="244"/>
      <c r="D1" s="244"/>
      <c r="E1" s="244"/>
      <c r="F1" s="244"/>
      <c r="G1" s="244"/>
      <c r="H1" s="244"/>
    </row>
    <row r="2" spans="1:11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1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1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1" ht="76.95" customHeight="1" thickBot="1" x14ac:dyDescent="0.35">
      <c r="A5" s="16" t="s">
        <v>217</v>
      </c>
      <c r="B5" s="17" t="s">
        <v>73</v>
      </c>
      <c r="C5" s="73" t="s">
        <v>218</v>
      </c>
      <c r="D5" s="18" t="s">
        <v>61</v>
      </c>
      <c r="E5" s="19">
        <v>0.5</v>
      </c>
      <c r="F5" s="20" t="s">
        <v>219</v>
      </c>
      <c r="G5" s="46" t="s">
        <v>220</v>
      </c>
    </row>
    <row r="6" spans="1:11" ht="87.6" customHeight="1" thickBot="1" x14ac:dyDescent="0.35">
      <c r="A6" s="29" t="s">
        <v>60</v>
      </c>
      <c r="B6" s="17" t="s">
        <v>73</v>
      </c>
      <c r="C6" s="73" t="s">
        <v>218</v>
      </c>
      <c r="D6" s="126" t="s">
        <v>103</v>
      </c>
      <c r="E6" s="127">
        <v>0</v>
      </c>
      <c r="F6" s="136">
        <f>E9+E10++E11+E12</f>
        <v>0</v>
      </c>
      <c r="G6" s="98"/>
    </row>
    <row r="7" spans="1:11" x14ac:dyDescent="0.3">
      <c r="A7" s="55"/>
      <c r="B7" s="115"/>
      <c r="C7" s="116"/>
      <c r="D7" s="57"/>
      <c r="E7" s="58"/>
      <c r="F7" s="86"/>
      <c r="G7" s="54"/>
    </row>
    <row r="8" spans="1:11" x14ac:dyDescent="0.3">
      <c r="A8" s="155"/>
      <c r="B8" s="155"/>
      <c r="C8" s="155"/>
      <c r="D8" s="155"/>
      <c r="E8" s="155"/>
      <c r="F8" s="54"/>
      <c r="G8" s="54"/>
      <c r="H8" s="54"/>
      <c r="I8" s="54"/>
      <c r="J8" s="54"/>
      <c r="K8" s="54"/>
    </row>
    <row r="9" spans="1:11" x14ac:dyDescent="0.3">
      <c r="A9" s="156"/>
      <c r="B9" s="156"/>
      <c r="C9" s="157"/>
      <c r="D9" s="156"/>
      <c r="E9" s="158"/>
      <c r="F9" s="84"/>
      <c r="G9" s="84"/>
      <c r="H9" s="84"/>
      <c r="I9" s="274"/>
      <c r="J9" s="274"/>
      <c r="K9" s="54"/>
    </row>
    <row r="10" spans="1:11" x14ac:dyDescent="0.3">
      <c r="A10" s="156"/>
      <c r="B10" s="156"/>
      <c r="C10" s="157"/>
      <c r="D10" s="156"/>
      <c r="E10" s="158"/>
      <c r="F10" s="143"/>
      <c r="G10" s="143"/>
      <c r="H10" s="144"/>
      <c r="I10" s="145"/>
      <c r="J10" s="146"/>
      <c r="K10" s="54"/>
    </row>
    <row r="11" spans="1:11" x14ac:dyDescent="0.3">
      <c r="A11" s="156"/>
      <c r="B11" s="156"/>
      <c r="C11" s="157"/>
      <c r="D11" s="156"/>
      <c r="E11" s="158"/>
      <c r="F11" s="118"/>
      <c r="G11" s="118"/>
      <c r="H11" s="120"/>
      <c r="I11" s="121"/>
      <c r="J11" s="122"/>
      <c r="K11" s="54"/>
    </row>
    <row r="12" spans="1:11" x14ac:dyDescent="0.3">
      <c r="A12" s="156"/>
      <c r="B12" s="156"/>
      <c r="C12" s="157"/>
      <c r="D12" s="156"/>
      <c r="E12" s="158"/>
      <c r="F12" s="119"/>
      <c r="G12" s="118"/>
      <c r="H12" s="120"/>
      <c r="I12" s="121"/>
      <c r="J12" s="122"/>
      <c r="K12" s="54"/>
    </row>
    <row r="13" spans="1:11" ht="46.2" customHeight="1" x14ac:dyDescent="0.3">
      <c r="A13" s="271"/>
      <c r="B13" s="271"/>
      <c r="C13" s="271"/>
      <c r="D13" s="271"/>
      <c r="E13" s="271"/>
      <c r="F13" s="271"/>
      <c r="G13" s="271"/>
      <c r="H13" s="272"/>
      <c r="I13" s="123"/>
      <c r="J13" s="54"/>
      <c r="K13" s="54"/>
    </row>
    <row r="14" spans="1:11" x14ac:dyDescent="0.3">
      <c r="A14" s="271"/>
      <c r="B14" s="271"/>
      <c r="C14" s="271"/>
      <c r="D14" s="271"/>
      <c r="E14" s="271"/>
      <c r="F14" s="271"/>
      <c r="G14" s="271"/>
      <c r="H14" s="272"/>
      <c r="I14" s="123"/>
      <c r="J14" s="54"/>
      <c r="K14" s="54"/>
    </row>
    <row r="15" spans="1:11" x14ac:dyDescent="0.3">
      <c r="A15" s="271"/>
      <c r="B15" s="271"/>
      <c r="C15" s="271"/>
      <c r="D15" s="271"/>
      <c r="E15" s="271"/>
      <c r="F15" s="271"/>
      <c r="G15" s="271"/>
      <c r="H15" s="272"/>
      <c r="I15" s="123"/>
      <c r="J15" s="54"/>
      <c r="K15" s="54"/>
    </row>
    <row r="16" spans="1:11" x14ac:dyDescent="0.3">
      <c r="A16" s="59"/>
      <c r="B16" s="59"/>
      <c r="C16" s="59"/>
      <c r="D16" s="59"/>
      <c r="E16" s="56"/>
      <c r="F16" s="159"/>
      <c r="G16" s="56"/>
      <c r="H16" s="86"/>
      <c r="I16" s="124"/>
      <c r="J16" s="54"/>
      <c r="K16" s="54"/>
    </row>
    <row r="17" spans="1:11" x14ac:dyDescent="0.3">
      <c r="A17" s="59"/>
      <c r="B17" s="59"/>
      <c r="C17" s="59"/>
      <c r="D17" s="85"/>
      <c r="E17" s="56"/>
      <c r="F17" s="56"/>
      <c r="G17" s="54"/>
      <c r="H17" s="56"/>
      <c r="I17" s="86"/>
      <c r="J17" s="54"/>
      <c r="K17" s="54"/>
    </row>
    <row r="18" spans="1:11" x14ac:dyDescent="0.3">
      <c r="A18" s="59"/>
      <c r="B18" s="59"/>
      <c r="C18" s="59"/>
      <c r="D18" s="85"/>
      <c r="E18" s="56"/>
      <c r="F18" s="56"/>
      <c r="G18" s="37"/>
      <c r="H18" s="153"/>
      <c r="I18" s="86"/>
      <c r="J18" s="54"/>
      <c r="K18" s="54"/>
    </row>
    <row r="19" spans="1:11" x14ac:dyDescent="0.3">
      <c r="A19" s="54"/>
      <c r="B19" s="54"/>
      <c r="C19" s="54"/>
      <c r="D19" s="54"/>
      <c r="E19" s="54"/>
      <c r="F19" s="56"/>
      <c r="G19" s="37"/>
      <c r="H19" s="54"/>
      <c r="I19" s="54"/>
      <c r="J19" s="54"/>
      <c r="K19" s="54"/>
    </row>
    <row r="20" spans="1:11" x14ac:dyDescent="0.3">
      <c r="E20" s="56"/>
      <c r="F20" s="56"/>
      <c r="G20" s="13"/>
      <c r="H20" s="154"/>
      <c r="I20" s="154"/>
    </row>
  </sheetData>
  <mergeCells count="13">
    <mergeCell ref="F13:F15"/>
    <mergeCell ref="G13:G15"/>
    <mergeCell ref="H13:H15"/>
    <mergeCell ref="A13:A15"/>
    <mergeCell ref="B13:B15"/>
    <mergeCell ref="C13:C15"/>
    <mergeCell ref="D13:D15"/>
    <mergeCell ref="E13:E15"/>
    <mergeCell ref="A1:H1"/>
    <mergeCell ref="A3:A4"/>
    <mergeCell ref="B3:B4"/>
    <mergeCell ref="D3:F3"/>
    <mergeCell ref="I9:J9"/>
  </mergeCells>
  <pageMargins left="0.7" right="0.7" top="0.75" bottom="0.75" header="0.3" footer="0.3"/>
  <pageSetup paperSize="9" scale="7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20"/>
  <sheetViews>
    <sheetView workbookViewId="0">
      <selection activeCell="E13" sqref="E13:E15"/>
    </sheetView>
  </sheetViews>
  <sheetFormatPr defaultRowHeight="14.4" x14ac:dyDescent="0.3"/>
  <cols>
    <col min="1" max="1" width="15.44140625" customWidth="1"/>
    <col min="2" max="2" width="9.88671875" customWidth="1"/>
    <col min="3" max="3" width="28.6640625" customWidth="1"/>
    <col min="4" max="4" width="10.33203125" customWidth="1"/>
    <col min="5" max="5" width="15" customWidth="1"/>
    <col min="6" max="6" width="13.6640625" customWidth="1"/>
    <col min="7" max="7" width="35.109375" customWidth="1"/>
    <col min="8" max="8" width="18.44140625" customWidth="1"/>
    <col min="9" max="9" width="19.44140625" customWidth="1"/>
    <col min="10" max="10" width="10" bestFit="1" customWidth="1"/>
  </cols>
  <sheetData>
    <row r="1" spans="1:11" ht="16.2" thickBot="1" x14ac:dyDescent="0.35">
      <c r="A1" s="244" t="s">
        <v>221</v>
      </c>
      <c r="B1" s="244"/>
      <c r="C1" s="244"/>
      <c r="D1" s="244"/>
      <c r="E1" s="244"/>
      <c r="F1" s="244"/>
      <c r="G1" s="244"/>
      <c r="H1" s="244"/>
    </row>
    <row r="2" spans="1:11" ht="15.6" customHeight="1" x14ac:dyDescent="0.3">
      <c r="A2" s="14" t="s">
        <v>40</v>
      </c>
      <c r="B2" s="14"/>
      <c r="C2" s="14"/>
      <c r="D2" s="14"/>
      <c r="E2" s="14"/>
      <c r="F2" s="14"/>
      <c r="G2" s="14"/>
      <c r="H2" s="14"/>
    </row>
    <row r="3" spans="1:11" ht="41.4" customHeight="1" x14ac:dyDescent="0.3">
      <c r="A3" s="245" t="s">
        <v>179</v>
      </c>
      <c r="B3" s="246" t="s">
        <v>46</v>
      </c>
      <c r="C3" s="32" t="s">
        <v>47</v>
      </c>
      <c r="D3" s="247" t="s">
        <v>48</v>
      </c>
      <c r="E3" s="247"/>
      <c r="F3" s="247"/>
      <c r="G3" s="15"/>
      <c r="H3" s="15"/>
    </row>
    <row r="4" spans="1:11" ht="41.4" customHeight="1" thickBot="1" x14ac:dyDescent="0.35">
      <c r="A4" s="245"/>
      <c r="B4" s="246"/>
      <c r="C4" s="29" t="s">
        <v>49</v>
      </c>
      <c r="D4" s="29" t="s">
        <v>50</v>
      </c>
      <c r="E4" s="29" t="s">
        <v>51</v>
      </c>
      <c r="F4" s="29" t="s">
        <v>52</v>
      </c>
      <c r="G4" s="15"/>
      <c r="H4" s="15"/>
    </row>
    <row r="5" spans="1:11" ht="76.95" customHeight="1" thickBot="1" x14ac:dyDescent="0.35">
      <c r="A5" s="16" t="s">
        <v>222</v>
      </c>
      <c r="B5" s="17" t="s">
        <v>223</v>
      </c>
      <c r="C5" s="73" t="s">
        <v>224</v>
      </c>
      <c r="D5" s="18" t="s">
        <v>182</v>
      </c>
      <c r="E5" s="184">
        <v>0.5</v>
      </c>
      <c r="F5" s="186">
        <v>196900</v>
      </c>
      <c r="G5" s="342"/>
      <c r="H5" s="343"/>
      <c r="I5" s="322"/>
    </row>
    <row r="6" spans="1:11" ht="87.6" customHeight="1" thickBot="1" x14ac:dyDescent="0.35">
      <c r="A6" s="29" t="s">
        <v>60</v>
      </c>
      <c r="B6" s="17"/>
      <c r="C6" s="73" t="s">
        <v>224</v>
      </c>
      <c r="D6" s="126" t="s">
        <v>44</v>
      </c>
      <c r="E6" s="185" t="s">
        <v>238</v>
      </c>
      <c r="F6" s="187">
        <f>H9+H10</f>
        <v>51427.4</v>
      </c>
      <c r="G6" s="344"/>
      <c r="H6" s="345"/>
      <c r="I6" s="343"/>
      <c r="J6" s="161"/>
    </row>
    <row r="7" spans="1:11" x14ac:dyDescent="0.3">
      <c r="A7" s="55"/>
      <c r="B7" s="115"/>
      <c r="C7" s="116"/>
      <c r="D7" s="57"/>
      <c r="E7" s="58"/>
      <c r="F7" s="86"/>
      <c r="G7" s="324"/>
      <c r="H7" s="343"/>
      <c r="I7" s="322"/>
    </row>
    <row r="8" spans="1:11" ht="15" thickBot="1" x14ac:dyDescent="0.35">
      <c r="G8" s="322"/>
      <c r="H8" s="343"/>
      <c r="I8" s="324"/>
      <c r="J8" s="54"/>
      <c r="K8" s="54"/>
    </row>
    <row r="9" spans="1:11" ht="36.6" thickBot="1" x14ac:dyDescent="0.35">
      <c r="A9" s="3" t="s">
        <v>10</v>
      </c>
      <c r="B9" s="4" t="s">
        <v>225</v>
      </c>
      <c r="C9" s="4" t="s">
        <v>226</v>
      </c>
      <c r="D9" s="4">
        <v>62763042</v>
      </c>
      <c r="E9" s="6" t="s">
        <v>227</v>
      </c>
      <c r="F9" s="6" t="s">
        <v>228</v>
      </c>
      <c r="G9" s="6" t="s">
        <v>229</v>
      </c>
      <c r="H9" s="7">
        <v>25027.4</v>
      </c>
      <c r="I9" s="274"/>
      <c r="J9" s="274"/>
      <c r="K9" s="54"/>
    </row>
    <row r="10" spans="1:11" ht="60.6" thickBot="1" x14ac:dyDescent="0.35">
      <c r="A10" s="2" t="s">
        <v>11</v>
      </c>
      <c r="B10" s="8" t="s">
        <v>230</v>
      </c>
      <c r="C10" s="8" t="s">
        <v>231</v>
      </c>
      <c r="D10" s="9"/>
      <c r="E10" s="1" t="s">
        <v>232</v>
      </c>
      <c r="F10" s="1" t="s">
        <v>233</v>
      </c>
      <c r="G10" s="1" t="s">
        <v>234</v>
      </c>
      <c r="H10" s="10">
        <v>26400</v>
      </c>
      <c r="I10" s="145"/>
      <c r="J10" s="146"/>
      <c r="K10" s="54"/>
    </row>
    <row r="11" spans="1:11" x14ac:dyDescent="0.3">
      <c r="A11" s="156"/>
      <c r="B11" s="156"/>
      <c r="C11" s="157"/>
      <c r="D11" s="156"/>
      <c r="E11" s="158"/>
      <c r="F11" s="118"/>
      <c r="G11" s="118"/>
      <c r="H11" s="346">
        <f>SUM(H9:H10)</f>
        <v>51427.4</v>
      </c>
      <c r="I11" s="347">
        <f>F5-H11</f>
        <v>145472.6</v>
      </c>
      <c r="J11" s="122"/>
      <c r="K11" s="54"/>
    </row>
    <row r="12" spans="1:11" x14ac:dyDescent="0.3">
      <c r="A12" s="156"/>
      <c r="B12" s="156"/>
      <c r="C12" s="157"/>
      <c r="D12" s="156"/>
      <c r="E12" s="158"/>
      <c r="F12" s="119"/>
      <c r="G12" s="118"/>
      <c r="H12" s="120"/>
      <c r="I12" s="121"/>
      <c r="J12" s="122"/>
      <c r="K12" s="54"/>
    </row>
    <row r="13" spans="1:11" ht="46.2" customHeight="1" x14ac:dyDescent="0.3">
      <c r="A13" s="271"/>
      <c r="B13" s="271"/>
      <c r="C13" s="271"/>
      <c r="D13" s="271"/>
      <c r="E13" s="271"/>
      <c r="F13" s="271"/>
      <c r="G13" s="271"/>
      <c r="H13" s="272"/>
      <c r="I13" s="123"/>
      <c r="J13" s="54"/>
      <c r="K13" s="54"/>
    </row>
    <row r="14" spans="1:11" x14ac:dyDescent="0.3">
      <c r="A14" s="271"/>
      <c r="B14" s="271"/>
      <c r="C14" s="271"/>
      <c r="D14" s="271"/>
      <c r="E14" s="271"/>
      <c r="F14" s="271"/>
      <c r="G14" s="271"/>
      <c r="H14" s="272"/>
      <c r="I14" s="123"/>
      <c r="J14" s="54"/>
      <c r="K14" s="54"/>
    </row>
    <row r="15" spans="1:11" x14ac:dyDescent="0.3">
      <c r="A15" s="271"/>
      <c r="B15" s="271"/>
      <c r="C15" s="271"/>
      <c r="D15" s="271"/>
      <c r="E15" s="271"/>
      <c r="F15" s="271"/>
      <c r="G15" s="271"/>
      <c r="H15" s="272"/>
      <c r="I15" s="123"/>
      <c r="J15" s="54"/>
      <c r="K15" s="54"/>
    </row>
    <row r="16" spans="1:11" x14ac:dyDescent="0.3">
      <c r="A16" s="59"/>
      <c r="B16" s="59"/>
      <c r="C16" s="59"/>
      <c r="D16" s="59"/>
      <c r="E16" s="56"/>
      <c r="F16" s="159"/>
      <c r="G16" s="56"/>
      <c r="H16" s="86"/>
      <c r="I16" s="124"/>
      <c r="J16" s="54"/>
      <c r="K16" s="54"/>
    </row>
    <row r="17" spans="1:11" x14ac:dyDescent="0.3">
      <c r="A17" s="59"/>
      <c r="B17" s="59"/>
      <c r="C17" s="59"/>
      <c r="D17" s="85"/>
      <c r="E17" s="56"/>
      <c r="F17" s="56"/>
      <c r="G17" s="54"/>
      <c r="H17" s="56"/>
      <c r="I17" s="86"/>
      <c r="J17" s="54"/>
      <c r="K17" s="54"/>
    </row>
    <row r="18" spans="1:11" x14ac:dyDescent="0.3">
      <c r="A18" s="59"/>
      <c r="B18" s="59"/>
      <c r="C18" s="59"/>
      <c r="D18" s="85"/>
      <c r="E18" s="56"/>
      <c r="F18" s="56"/>
      <c r="G18" s="37"/>
      <c r="H18" s="153"/>
      <c r="I18" s="86"/>
      <c r="J18" s="54"/>
      <c r="K18" s="54"/>
    </row>
    <row r="19" spans="1:11" x14ac:dyDescent="0.3">
      <c r="A19" s="54"/>
      <c r="B19" s="54"/>
      <c r="C19" s="54"/>
      <c r="D19" s="54"/>
      <c r="E19" s="54"/>
      <c r="F19" s="56"/>
      <c r="G19" s="37"/>
      <c r="H19" s="54"/>
      <c r="I19" s="54"/>
      <c r="J19" s="54"/>
      <c r="K19" s="54"/>
    </row>
    <row r="20" spans="1:11" x14ac:dyDescent="0.3">
      <c r="E20" s="56"/>
      <c r="F20" s="56"/>
      <c r="G20" s="13"/>
      <c r="H20" s="154"/>
      <c r="I20" s="154"/>
    </row>
  </sheetData>
  <mergeCells count="13">
    <mergeCell ref="F13:F15"/>
    <mergeCell ref="G13:G15"/>
    <mergeCell ref="H13:H15"/>
    <mergeCell ref="A13:A15"/>
    <mergeCell ref="B13:B15"/>
    <mergeCell ref="C13:C15"/>
    <mergeCell ref="D13:D15"/>
    <mergeCell ref="E13:E15"/>
    <mergeCell ref="A1:H1"/>
    <mergeCell ref="A3:A4"/>
    <mergeCell ref="B3:B4"/>
    <mergeCell ref="D3:F3"/>
    <mergeCell ref="I9:J9"/>
  </mergeCells>
  <pageMargins left="0.7" right="0.7" top="0.75" bottom="0.75" header="0.3" footer="0.3"/>
  <pageSetup paperSize="9" scale="7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A31" workbookViewId="0">
      <selection activeCell="N48" sqref="N48"/>
    </sheetView>
  </sheetViews>
  <sheetFormatPr defaultRowHeight="14.4" x14ac:dyDescent="0.3"/>
  <cols>
    <col min="1" max="1" width="19.44140625" customWidth="1"/>
    <col min="2" max="7" width="14.88671875" bestFit="1" customWidth="1"/>
    <col min="9" max="9" width="14.88671875" bestFit="1" customWidth="1"/>
    <col min="10" max="10" width="15" bestFit="1" customWidth="1"/>
    <col min="11" max="11" width="15.88671875" bestFit="1" customWidth="1"/>
    <col min="13" max="13" width="6.44140625" bestFit="1" customWidth="1"/>
  </cols>
  <sheetData>
    <row r="1" spans="1:12" ht="15.75" thickBot="1" x14ac:dyDescent="0.3"/>
    <row r="2" spans="1:12" ht="15" thickBot="1" x14ac:dyDescent="0.35">
      <c r="A2" s="189" t="s">
        <v>239</v>
      </c>
      <c r="B2" s="190"/>
      <c r="C2" s="190"/>
      <c r="D2" s="20" t="s">
        <v>240</v>
      </c>
      <c r="E2" s="190"/>
      <c r="F2" s="190"/>
      <c r="G2" s="20" t="s">
        <v>73</v>
      </c>
      <c r="H2" s="190"/>
      <c r="I2" s="190"/>
      <c r="J2" s="18">
        <v>0</v>
      </c>
      <c r="K2" s="190"/>
      <c r="L2" s="20" t="s">
        <v>70</v>
      </c>
    </row>
    <row r="3" spans="1:12" ht="15.75" thickBot="1" x14ac:dyDescent="0.3"/>
    <row r="4" spans="1:12" ht="15" thickBot="1" x14ac:dyDescent="0.35">
      <c r="A4" s="189" t="s">
        <v>241</v>
      </c>
      <c r="B4" s="190"/>
      <c r="C4" s="20" t="s">
        <v>242</v>
      </c>
      <c r="D4" s="190"/>
      <c r="E4" s="20" t="s">
        <v>243</v>
      </c>
      <c r="F4" s="190"/>
      <c r="G4" s="18">
        <v>0</v>
      </c>
      <c r="H4" s="190"/>
      <c r="I4" s="20" t="s">
        <v>244</v>
      </c>
    </row>
    <row r="5" spans="1:12" ht="15.75" thickBot="1" x14ac:dyDescent="0.3"/>
    <row r="6" spans="1:12" ht="15" thickBot="1" x14ac:dyDescent="0.35">
      <c r="A6" s="189" t="s">
        <v>245</v>
      </c>
      <c r="B6" s="190"/>
      <c r="C6" s="20" t="s">
        <v>246</v>
      </c>
      <c r="D6" s="190"/>
      <c r="E6" s="20" t="s">
        <v>247</v>
      </c>
      <c r="F6" s="190"/>
      <c r="G6" s="18">
        <v>0</v>
      </c>
      <c r="H6" s="190"/>
      <c r="I6" s="20" t="s">
        <v>248</v>
      </c>
    </row>
    <row r="7" spans="1:12" ht="15.75" thickBot="1" x14ac:dyDescent="0.3"/>
    <row r="8" spans="1:12" ht="15" thickBot="1" x14ac:dyDescent="0.35">
      <c r="A8" s="189" t="s">
        <v>249</v>
      </c>
      <c r="B8" s="190"/>
      <c r="C8" s="190"/>
      <c r="D8" s="20" t="s">
        <v>250</v>
      </c>
      <c r="E8" s="190"/>
      <c r="F8" s="190"/>
      <c r="G8" s="20" t="s">
        <v>250</v>
      </c>
      <c r="H8" s="190"/>
      <c r="I8" s="190"/>
      <c r="J8" s="18">
        <v>0</v>
      </c>
      <c r="K8" s="190"/>
      <c r="L8" s="20" t="s">
        <v>95</v>
      </c>
    </row>
    <row r="9" spans="1:12" ht="15.75" thickBot="1" x14ac:dyDescent="0.3"/>
    <row r="10" spans="1:12" ht="15" thickBot="1" x14ac:dyDescent="0.35">
      <c r="A10" s="191" t="s">
        <v>251</v>
      </c>
      <c r="B10" s="190"/>
      <c r="C10" s="20" t="s">
        <v>252</v>
      </c>
      <c r="D10" s="192"/>
      <c r="E10" s="20" t="s">
        <v>253</v>
      </c>
      <c r="F10" s="192"/>
      <c r="G10" s="20">
        <v>0</v>
      </c>
      <c r="H10" s="192"/>
      <c r="I10" s="20" t="s">
        <v>254</v>
      </c>
    </row>
    <row r="11" spans="1:12" ht="15" x14ac:dyDescent="0.25">
      <c r="I11" s="193">
        <v>107800</v>
      </c>
      <c r="J11" s="173">
        <v>11000</v>
      </c>
      <c r="K11" s="188">
        <f>SUM(I11:J11)</f>
        <v>118800</v>
      </c>
    </row>
    <row r="12" spans="1:12" ht="15" x14ac:dyDescent="0.25">
      <c r="I12" s="193">
        <v>301400</v>
      </c>
      <c r="J12" s="173">
        <v>688600</v>
      </c>
      <c r="K12" s="188">
        <f>SUM(I12:J12)</f>
        <v>990000</v>
      </c>
    </row>
    <row r="13" spans="1:12" ht="15" x14ac:dyDescent="0.25">
      <c r="I13" s="193">
        <v>803440</v>
      </c>
      <c r="J13" s="173">
        <v>1471360</v>
      </c>
      <c r="K13" s="188">
        <f>SUM(I13:J13)</f>
        <v>2274800</v>
      </c>
    </row>
    <row r="14" spans="1:12" ht="15" x14ac:dyDescent="0.25">
      <c r="G14" s="161">
        <f>I15-1253340</f>
        <v>48400</v>
      </c>
      <c r="I14" s="193">
        <v>89100</v>
      </c>
      <c r="J14" s="173">
        <v>89100</v>
      </c>
      <c r="K14" s="188">
        <f>SUM(I14:J14)</f>
        <v>178200</v>
      </c>
    </row>
    <row r="15" spans="1:12" ht="15.75" thickBot="1" x14ac:dyDescent="0.3">
      <c r="I15" s="161">
        <f>SUM(I11:I14)</f>
        <v>1301740</v>
      </c>
      <c r="J15" s="173">
        <f>SUM(J11:J14)</f>
        <v>2260060</v>
      </c>
      <c r="K15" s="161">
        <f>SUM(I15:J15)</f>
        <v>3561800</v>
      </c>
    </row>
    <row r="16" spans="1:12" ht="15" thickBot="1" x14ac:dyDescent="0.35">
      <c r="A16" s="189" t="s">
        <v>239</v>
      </c>
      <c r="B16" s="190"/>
      <c r="C16" s="20" t="s">
        <v>255</v>
      </c>
      <c r="D16" s="192"/>
      <c r="E16" s="20" t="s">
        <v>256</v>
      </c>
      <c r="F16" s="192"/>
      <c r="G16" s="20">
        <v>0</v>
      </c>
      <c r="H16" s="192"/>
      <c r="I16" s="20" t="s">
        <v>257</v>
      </c>
      <c r="K16" s="188"/>
    </row>
    <row r="17" spans="1:12" ht="15.75" thickBot="1" x14ac:dyDescent="0.3"/>
    <row r="18" spans="1:12" ht="15" thickBot="1" x14ac:dyDescent="0.35">
      <c r="A18" s="189" t="s">
        <v>241</v>
      </c>
      <c r="B18" s="190"/>
      <c r="C18" s="20" t="s">
        <v>258</v>
      </c>
      <c r="D18" s="192"/>
      <c r="E18" s="20" t="s">
        <v>259</v>
      </c>
      <c r="F18" s="192"/>
      <c r="G18" s="20">
        <v>0</v>
      </c>
      <c r="H18" s="192"/>
      <c r="I18" s="20" t="s">
        <v>260</v>
      </c>
    </row>
    <row r="19" spans="1:12" ht="15.75" thickBot="1" x14ac:dyDescent="0.3"/>
    <row r="20" spans="1:12" ht="15" thickBot="1" x14ac:dyDescent="0.35">
      <c r="A20" s="189" t="s">
        <v>245</v>
      </c>
      <c r="B20" s="190"/>
      <c r="C20" s="20" t="s">
        <v>261</v>
      </c>
      <c r="D20" s="190"/>
      <c r="E20" s="20" t="s">
        <v>261</v>
      </c>
      <c r="F20" s="190"/>
      <c r="G20" s="18">
        <v>0</v>
      </c>
      <c r="H20" s="190"/>
      <c r="I20" s="20" t="s">
        <v>262</v>
      </c>
    </row>
    <row r="21" spans="1:12" ht="15.75" thickBot="1" x14ac:dyDescent="0.3"/>
    <row r="22" spans="1:12" ht="15" thickBot="1" x14ac:dyDescent="0.35">
      <c r="A22" s="191" t="s">
        <v>263</v>
      </c>
      <c r="B22" s="190"/>
      <c r="C22" s="20" t="s">
        <v>264</v>
      </c>
      <c r="D22" s="190"/>
      <c r="E22" s="20" t="s">
        <v>265</v>
      </c>
      <c r="F22" s="190"/>
      <c r="G22" s="18">
        <v>0</v>
      </c>
      <c r="H22" s="190"/>
      <c r="I22" s="20" t="s">
        <v>266</v>
      </c>
      <c r="J22" s="190"/>
    </row>
    <row r="24" spans="1:12" ht="15" x14ac:dyDescent="0.25">
      <c r="C24" s="172">
        <v>2602380</v>
      </c>
      <c r="D24" s="172"/>
      <c r="E24" s="172">
        <v>2701820</v>
      </c>
      <c r="F24" s="172">
        <f>SUM(C24:E24)</f>
        <v>5304200</v>
      </c>
      <c r="G24" s="172"/>
      <c r="H24" s="172"/>
      <c r="I24" s="172">
        <v>5304200</v>
      </c>
      <c r="J24" s="172"/>
    </row>
    <row r="25" spans="1:12" ht="6" customHeight="1" x14ac:dyDescent="0.25">
      <c r="C25" s="172">
        <v>508200</v>
      </c>
      <c r="D25" s="172"/>
      <c r="E25" s="172">
        <v>121000</v>
      </c>
      <c r="F25" s="172">
        <f>SUM(C25:E25)</f>
        <v>629200</v>
      </c>
      <c r="G25" s="172"/>
      <c r="H25" s="172"/>
      <c r="I25" s="172">
        <v>629200</v>
      </c>
      <c r="J25" s="172"/>
    </row>
    <row r="26" spans="1:12" ht="15" x14ac:dyDescent="0.25">
      <c r="C26" s="172">
        <v>202400</v>
      </c>
      <c r="D26" s="172"/>
      <c r="E26" s="172">
        <v>202400</v>
      </c>
      <c r="F26" s="172">
        <f>SUM(C26:E26)</f>
        <v>404800</v>
      </c>
      <c r="G26" s="172"/>
      <c r="H26" s="172"/>
      <c r="I26" s="172">
        <v>404800</v>
      </c>
      <c r="J26" s="172"/>
    </row>
    <row r="27" spans="1:12" ht="15" x14ac:dyDescent="0.25">
      <c r="C27" s="188">
        <f>SUM(C24:C26)</f>
        <v>3312980</v>
      </c>
      <c r="E27" s="188">
        <f>SUM(E24:E26)</f>
        <v>3025220</v>
      </c>
      <c r="F27" s="188">
        <f>SUM(F24:F26)</f>
        <v>6338200</v>
      </c>
      <c r="I27" s="188">
        <f>SUM(I24:I26)</f>
        <v>6338200</v>
      </c>
    </row>
    <row r="30" spans="1:12" ht="15.75" thickBot="1" x14ac:dyDescent="0.3"/>
    <row r="31" spans="1:12" ht="21" thickBot="1" x14ac:dyDescent="0.35">
      <c r="A31" s="194" t="s">
        <v>267</v>
      </c>
      <c r="B31" s="195" t="s">
        <v>268</v>
      </c>
      <c r="C31" s="196">
        <v>0.6</v>
      </c>
      <c r="D31" s="195" t="s">
        <v>269</v>
      </c>
      <c r="E31" s="195" t="s">
        <v>270</v>
      </c>
      <c r="F31" s="196">
        <v>1</v>
      </c>
      <c r="G31" s="195" t="s">
        <v>271</v>
      </c>
      <c r="H31" s="195" t="s">
        <v>272</v>
      </c>
      <c r="I31" s="196">
        <v>1</v>
      </c>
      <c r="J31" s="195">
        <v>0</v>
      </c>
      <c r="K31" s="195" t="s">
        <v>273</v>
      </c>
      <c r="L31" s="195" t="s">
        <v>274</v>
      </c>
    </row>
    <row r="32" spans="1:12" ht="21" thickBot="1" x14ac:dyDescent="0.35">
      <c r="A32" s="197" t="s">
        <v>275</v>
      </c>
      <c r="B32" s="198" t="s">
        <v>276</v>
      </c>
      <c r="C32" s="199">
        <v>0.65</v>
      </c>
      <c r="D32" s="198" t="s">
        <v>271</v>
      </c>
      <c r="E32" s="198" t="s">
        <v>277</v>
      </c>
      <c r="F32" s="199">
        <v>1</v>
      </c>
      <c r="G32" s="198" t="s">
        <v>278</v>
      </c>
      <c r="H32" s="198" t="s">
        <v>272</v>
      </c>
      <c r="I32" s="199">
        <v>1</v>
      </c>
      <c r="J32" s="198">
        <v>0</v>
      </c>
      <c r="K32" s="198" t="s">
        <v>279</v>
      </c>
      <c r="L32" s="198" t="s">
        <v>280</v>
      </c>
    </row>
    <row r="33" spans="1:14" ht="31.2" thickBot="1" x14ac:dyDescent="0.35">
      <c r="A33" s="197" t="s">
        <v>281</v>
      </c>
      <c r="B33" s="198" t="s">
        <v>282</v>
      </c>
      <c r="C33" s="199">
        <v>0.5</v>
      </c>
      <c r="D33" s="198" t="s">
        <v>278</v>
      </c>
      <c r="E33" s="198" t="s">
        <v>282</v>
      </c>
      <c r="F33" s="199">
        <v>1</v>
      </c>
      <c r="G33" s="198" t="s">
        <v>278</v>
      </c>
      <c r="H33" s="198" t="s">
        <v>103</v>
      </c>
      <c r="I33" s="199">
        <v>1</v>
      </c>
      <c r="J33" s="198">
        <v>0</v>
      </c>
      <c r="K33" s="198" t="s">
        <v>283</v>
      </c>
      <c r="L33" s="198" t="s">
        <v>271</v>
      </c>
    </row>
    <row r="34" spans="1:14" ht="31.2" thickBot="1" x14ac:dyDescent="0.35">
      <c r="A34" s="197" t="s">
        <v>284</v>
      </c>
      <c r="B34" s="198" t="s">
        <v>285</v>
      </c>
      <c r="C34" s="199">
        <v>0.33</v>
      </c>
      <c r="D34" s="198" t="s">
        <v>271</v>
      </c>
      <c r="E34" s="198" t="s">
        <v>285</v>
      </c>
      <c r="F34" s="199">
        <v>0.66</v>
      </c>
      <c r="G34" s="198" t="s">
        <v>271</v>
      </c>
      <c r="H34" s="198" t="s">
        <v>285</v>
      </c>
      <c r="I34" s="199">
        <v>1</v>
      </c>
      <c r="J34" s="198" t="s">
        <v>271</v>
      </c>
      <c r="K34" s="198" t="s">
        <v>286</v>
      </c>
      <c r="L34" s="198" t="s">
        <v>287</v>
      </c>
    </row>
    <row r="35" spans="1:14" ht="15" thickBot="1" x14ac:dyDescent="0.35">
      <c r="A35" s="200" t="s">
        <v>288</v>
      </c>
      <c r="B35" s="277"/>
      <c r="C35" s="278"/>
      <c r="D35" s="42" t="s">
        <v>289</v>
      </c>
      <c r="E35" s="277"/>
      <c r="F35" s="278"/>
      <c r="G35" s="42" t="s">
        <v>290</v>
      </c>
      <c r="H35" s="277"/>
      <c r="I35" s="278"/>
      <c r="J35" s="201" t="s">
        <v>291</v>
      </c>
      <c r="K35" s="202"/>
      <c r="L35" s="201" t="s">
        <v>292</v>
      </c>
    </row>
    <row r="36" spans="1:14" ht="15" x14ac:dyDescent="0.25">
      <c r="D36" s="172">
        <v>40000</v>
      </c>
      <c r="G36" s="172">
        <v>30000</v>
      </c>
      <c r="J36" s="203">
        <v>30000</v>
      </c>
      <c r="K36" s="172"/>
    </row>
    <row r="37" spans="1:14" ht="15" x14ac:dyDescent="0.25">
      <c r="D37" s="172">
        <v>30000</v>
      </c>
      <c r="G37" s="172">
        <v>15000</v>
      </c>
      <c r="J37" s="172"/>
      <c r="K37" s="172"/>
    </row>
    <row r="38" spans="1:14" ht="15" x14ac:dyDescent="0.25">
      <c r="D38" s="172">
        <v>15000</v>
      </c>
      <c r="G38" s="172">
        <v>15000</v>
      </c>
      <c r="J38" s="172"/>
      <c r="K38" s="172"/>
    </row>
    <row r="39" spans="1:14" ht="15" x14ac:dyDescent="0.25">
      <c r="D39" s="172">
        <v>30000</v>
      </c>
      <c r="G39" s="172">
        <v>30000</v>
      </c>
      <c r="J39" s="172"/>
      <c r="K39" s="172"/>
    </row>
    <row r="40" spans="1:14" ht="15" x14ac:dyDescent="0.25">
      <c r="D40" s="172">
        <f>SUM(D36:D39)</f>
        <v>115000</v>
      </c>
      <c r="G40" s="172">
        <f>SUM(G36:G39)</f>
        <v>90000</v>
      </c>
      <c r="J40" s="172"/>
      <c r="K40" s="172"/>
    </row>
    <row r="41" spans="1:14" ht="15" x14ac:dyDescent="0.25">
      <c r="J41" s="172"/>
      <c r="K41" s="172"/>
    </row>
    <row r="42" spans="1:14" ht="15" x14ac:dyDescent="0.25">
      <c r="D42" s="188">
        <f>D40+C27+I15</f>
        <v>4729720</v>
      </c>
      <c r="G42" s="188">
        <f>G40+E27+J15</f>
        <v>5375280</v>
      </c>
      <c r="J42" s="172">
        <f>SUM(J36:J41)</f>
        <v>30000</v>
      </c>
      <c r="K42" s="172">
        <f>SUM(D42:J42)</f>
        <v>10135000</v>
      </c>
    </row>
    <row r="43" spans="1:14" ht="15" x14ac:dyDescent="0.25">
      <c r="D43" s="188">
        <f>D42-4681320</f>
        <v>48400</v>
      </c>
    </row>
    <row r="45" spans="1:14" ht="15.75" thickBot="1" x14ac:dyDescent="0.3"/>
    <row r="46" spans="1:14" ht="36.6" thickBot="1" x14ac:dyDescent="0.35">
      <c r="A46" s="16" t="s">
        <v>293</v>
      </c>
      <c r="B46" s="17" t="s">
        <v>86</v>
      </c>
      <c r="C46" s="18" t="s">
        <v>87</v>
      </c>
      <c r="D46" s="18" t="s">
        <v>88</v>
      </c>
      <c r="E46" s="19">
        <v>0.5</v>
      </c>
      <c r="F46" s="20" t="s">
        <v>89</v>
      </c>
      <c r="G46" s="18" t="s">
        <v>88</v>
      </c>
      <c r="H46" s="19">
        <v>1</v>
      </c>
      <c r="I46" s="20" t="s">
        <v>89</v>
      </c>
      <c r="J46" s="18" t="s">
        <v>294</v>
      </c>
      <c r="K46" s="19">
        <v>1</v>
      </c>
      <c r="L46" s="18">
        <v>0</v>
      </c>
      <c r="M46" s="18">
        <v>12</v>
      </c>
      <c r="N46" s="17" t="s">
        <v>86</v>
      </c>
    </row>
    <row r="47" spans="1:14" ht="60.6" thickBot="1" x14ac:dyDescent="0.35">
      <c r="A47" s="165" t="s">
        <v>53</v>
      </c>
      <c r="B47" s="204" t="s">
        <v>54</v>
      </c>
      <c r="C47" s="40" t="s">
        <v>55</v>
      </c>
      <c r="D47" s="40" t="s">
        <v>56</v>
      </c>
      <c r="E47" s="41">
        <v>0.35</v>
      </c>
      <c r="F47" s="42" t="s">
        <v>295</v>
      </c>
      <c r="G47" s="40">
        <v>9</v>
      </c>
      <c r="H47" s="41">
        <v>1</v>
      </c>
      <c r="I47" s="42" t="s">
        <v>296</v>
      </c>
      <c r="J47" s="40" t="s">
        <v>103</v>
      </c>
      <c r="K47" s="41">
        <v>1</v>
      </c>
      <c r="L47" s="40">
        <v>0</v>
      </c>
      <c r="M47" s="40">
        <v>14</v>
      </c>
      <c r="N47" s="198" t="s">
        <v>54</v>
      </c>
    </row>
    <row r="48" spans="1:14" ht="15" thickBot="1" x14ac:dyDescent="0.35">
      <c r="A48" s="279" t="s">
        <v>245</v>
      </c>
      <c r="B48" s="280"/>
      <c r="C48" s="281"/>
      <c r="D48" s="275"/>
      <c r="E48" s="276"/>
      <c r="F48" s="42" t="s">
        <v>246</v>
      </c>
      <c r="G48" s="275"/>
      <c r="H48" s="276"/>
      <c r="I48" s="42" t="s">
        <v>247</v>
      </c>
      <c r="J48" s="275"/>
      <c r="K48" s="276"/>
      <c r="L48" s="40">
        <v>0</v>
      </c>
      <c r="M48" s="205"/>
      <c r="N48" s="42" t="s">
        <v>248</v>
      </c>
    </row>
    <row r="49" spans="2:6" ht="15" x14ac:dyDescent="0.25">
      <c r="B49" s="172">
        <v>48400</v>
      </c>
      <c r="F49" s="172">
        <v>24200</v>
      </c>
    </row>
    <row r="50" spans="2:6" ht="15" x14ac:dyDescent="0.25">
      <c r="B50" s="172">
        <v>2226400</v>
      </c>
      <c r="F50" s="172">
        <v>779440</v>
      </c>
    </row>
    <row r="51" spans="2:6" ht="15" x14ac:dyDescent="0.25">
      <c r="B51" s="172">
        <f>SUM(B49:B50)</f>
        <v>2274800</v>
      </c>
      <c r="F51" s="172">
        <f>SUM(F49:F50)</f>
        <v>803640</v>
      </c>
    </row>
  </sheetData>
  <mergeCells count="7">
    <mergeCell ref="J48:K48"/>
    <mergeCell ref="B35:C35"/>
    <mergeCell ref="E35:F35"/>
    <mergeCell ref="H35:I35"/>
    <mergeCell ref="A48:C48"/>
    <mergeCell ref="D48:E48"/>
    <mergeCell ref="G48:H4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12" sqref="D12"/>
    </sheetView>
  </sheetViews>
  <sheetFormatPr defaultRowHeight="14.4" x14ac:dyDescent="0.3"/>
  <cols>
    <col min="3" max="3" width="10.109375" customWidth="1"/>
    <col min="4" max="4" width="12" customWidth="1"/>
  </cols>
  <sheetData>
    <row r="1" spans="1:7" x14ac:dyDescent="0.3">
      <c r="A1" s="284" t="s">
        <v>307</v>
      </c>
      <c r="B1" s="284"/>
      <c r="C1" s="284"/>
      <c r="D1" s="284"/>
      <c r="E1" s="284"/>
      <c r="F1" s="284"/>
      <c r="G1" s="284"/>
    </row>
    <row r="2" spans="1:7" x14ac:dyDescent="0.3">
      <c r="C2" s="283" t="s">
        <v>47</v>
      </c>
      <c r="D2" s="283"/>
      <c r="E2" s="283"/>
    </row>
    <row r="3" spans="1:7" x14ac:dyDescent="0.3">
      <c r="C3" s="34" t="s">
        <v>48</v>
      </c>
      <c r="D3" s="34" t="s">
        <v>304</v>
      </c>
      <c r="E3" s="34" t="s">
        <v>305</v>
      </c>
      <c r="F3" s="34"/>
    </row>
    <row r="4" spans="1:7" x14ac:dyDescent="0.3">
      <c r="A4" s="282" t="s">
        <v>306</v>
      </c>
      <c r="B4" s="206" t="s">
        <v>297</v>
      </c>
      <c r="C4" s="34">
        <v>11000</v>
      </c>
      <c r="D4" s="34">
        <v>11000</v>
      </c>
      <c r="E4" s="34">
        <f>SUM(C4:D4)</f>
        <v>22000</v>
      </c>
      <c r="F4" s="34"/>
    </row>
    <row r="5" spans="1:7" x14ac:dyDescent="0.3">
      <c r="A5" s="282"/>
      <c r="B5" s="206" t="s">
        <v>298</v>
      </c>
      <c r="C5" s="34">
        <v>11000</v>
      </c>
      <c r="D5" s="34">
        <v>11000</v>
      </c>
      <c r="E5" s="34">
        <f t="shared" ref="E5:E9" si="0">SUM(C5:D5)</f>
        <v>22000</v>
      </c>
      <c r="F5" s="34"/>
    </row>
    <row r="6" spans="1:7" x14ac:dyDescent="0.3">
      <c r="A6" s="282"/>
      <c r="B6" s="206" t="s">
        <v>299</v>
      </c>
      <c r="C6" s="34">
        <v>16500</v>
      </c>
      <c r="D6" s="34">
        <v>16500</v>
      </c>
      <c r="E6" s="34">
        <f t="shared" si="0"/>
        <v>33000</v>
      </c>
      <c r="F6" s="34"/>
    </row>
    <row r="7" spans="1:7" x14ac:dyDescent="0.3">
      <c r="A7" s="282"/>
      <c r="B7" s="206" t="s">
        <v>300</v>
      </c>
      <c r="C7" s="34">
        <v>11000</v>
      </c>
      <c r="D7" s="34">
        <v>33000</v>
      </c>
      <c r="E7" s="34">
        <f t="shared" si="0"/>
        <v>44000</v>
      </c>
      <c r="F7" s="34"/>
    </row>
    <row r="8" spans="1:7" x14ac:dyDescent="0.3">
      <c r="A8" s="282"/>
      <c r="B8" s="206" t="s">
        <v>301</v>
      </c>
      <c r="C8" s="34">
        <v>16500</v>
      </c>
      <c r="D8" s="34">
        <v>16500</v>
      </c>
      <c r="E8" s="34">
        <f t="shared" si="0"/>
        <v>33000</v>
      </c>
      <c r="F8" s="34"/>
    </row>
    <row r="9" spans="1:7" x14ac:dyDescent="0.3">
      <c r="A9" s="282"/>
      <c r="B9" s="206" t="s">
        <v>302</v>
      </c>
      <c r="C9" s="34">
        <v>5500</v>
      </c>
      <c r="D9" s="34">
        <v>5500</v>
      </c>
      <c r="E9" s="34">
        <f t="shared" si="0"/>
        <v>11000</v>
      </c>
      <c r="F9" s="34"/>
    </row>
    <row r="10" spans="1:7" x14ac:dyDescent="0.3">
      <c r="A10" s="282"/>
      <c r="B10" s="206" t="s">
        <v>303</v>
      </c>
      <c r="C10" s="207">
        <f>E10/2</f>
        <v>27500</v>
      </c>
      <c r="D10" s="207">
        <f>E10/2</f>
        <v>27500</v>
      </c>
      <c r="E10" s="207">
        <f>E12-F10</f>
        <v>55000</v>
      </c>
      <c r="F10" s="34">
        <f>SUM(E4:E9)</f>
        <v>165000</v>
      </c>
    </row>
    <row r="11" spans="1:7" x14ac:dyDescent="0.3">
      <c r="C11" s="34">
        <f>SUM(C4:C10)</f>
        <v>99000</v>
      </c>
      <c r="D11" s="34">
        <f>SUM(D4:D10)</f>
        <v>121000</v>
      </c>
      <c r="E11" s="34">
        <f>SUM(E4:E10)</f>
        <v>220000</v>
      </c>
      <c r="F11" s="34"/>
    </row>
    <row r="12" spans="1:7" x14ac:dyDescent="0.3">
      <c r="C12" s="34"/>
      <c r="D12" s="34"/>
      <c r="E12" s="34">
        <f>220000</f>
        <v>220000</v>
      </c>
      <c r="F12" s="34"/>
    </row>
  </sheetData>
  <mergeCells count="3">
    <mergeCell ref="A4:A10"/>
    <mergeCell ref="C2:E2"/>
    <mergeCell ref="A1:G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workbookViewId="0">
      <selection activeCell="N55" sqref="N55"/>
    </sheetView>
  </sheetViews>
  <sheetFormatPr defaultRowHeight="14.4" x14ac:dyDescent="0.3"/>
  <cols>
    <col min="1" max="1" width="7.33203125" customWidth="1"/>
    <col min="2" max="2" width="7.88671875" customWidth="1"/>
    <col min="3" max="3" width="12.88671875" customWidth="1"/>
    <col min="6" max="6" width="10.77734375" customWidth="1"/>
    <col min="9" max="9" width="9.77734375" customWidth="1"/>
    <col min="12" max="12" width="8.88671875" customWidth="1"/>
    <col min="14" max="14" width="9.77734375" customWidth="1"/>
    <col min="15" max="15" width="10.88671875" customWidth="1"/>
    <col min="17" max="17" width="11.33203125" bestFit="1" customWidth="1"/>
    <col min="18" max="18" width="9.5546875" bestFit="1" customWidth="1"/>
  </cols>
  <sheetData>
    <row r="1" spans="1:16" x14ac:dyDescent="0.3">
      <c r="A1" s="285" t="s">
        <v>347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</row>
    <row r="2" spans="1:16" ht="15" customHeight="1" x14ac:dyDescent="0.3">
      <c r="A2" s="316" t="s">
        <v>359</v>
      </c>
      <c r="B2" s="318" t="s">
        <v>46</v>
      </c>
      <c r="C2" s="226" t="s">
        <v>47</v>
      </c>
      <c r="D2" s="320" t="s">
        <v>48</v>
      </c>
      <c r="E2" s="320"/>
      <c r="F2" s="320"/>
      <c r="G2" s="320" t="s">
        <v>304</v>
      </c>
      <c r="H2" s="320"/>
      <c r="I2" s="320"/>
      <c r="J2" s="320" t="s">
        <v>311</v>
      </c>
      <c r="K2" s="320"/>
      <c r="L2" s="320"/>
      <c r="M2" s="312" t="s">
        <v>312</v>
      </c>
      <c r="N2" s="312"/>
      <c r="O2" s="286" t="s">
        <v>313</v>
      </c>
      <c r="P2" s="47"/>
    </row>
    <row r="3" spans="1:16" ht="40.799999999999997" x14ac:dyDescent="0.3">
      <c r="A3" s="317"/>
      <c r="B3" s="319"/>
      <c r="C3" s="242" t="s">
        <v>49</v>
      </c>
      <c r="D3" s="242" t="s">
        <v>50</v>
      </c>
      <c r="E3" s="242" t="s">
        <v>51</v>
      </c>
      <c r="F3" s="242" t="s">
        <v>52</v>
      </c>
      <c r="G3" s="242" t="s">
        <v>308</v>
      </c>
      <c r="H3" s="242" t="s">
        <v>51</v>
      </c>
      <c r="I3" s="242" t="s">
        <v>52</v>
      </c>
      <c r="J3" s="242" t="s">
        <v>308</v>
      </c>
      <c r="K3" s="242" t="s">
        <v>51</v>
      </c>
      <c r="L3" s="242" t="s">
        <v>52</v>
      </c>
      <c r="M3" s="242" t="s">
        <v>309</v>
      </c>
      <c r="N3" s="242" t="s">
        <v>310</v>
      </c>
      <c r="O3" s="287"/>
      <c r="P3" s="47"/>
    </row>
    <row r="4" spans="1:16" x14ac:dyDescent="0.3">
      <c r="A4" s="290" t="s">
        <v>358</v>
      </c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2"/>
      <c r="P4" s="47"/>
    </row>
    <row r="5" spans="1:16" x14ac:dyDescent="0.3">
      <c r="A5" s="293" t="s">
        <v>314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5"/>
      <c r="P5" s="47"/>
    </row>
    <row r="6" spans="1:16" ht="36" customHeight="1" x14ac:dyDescent="0.3">
      <c r="A6" s="315" t="s">
        <v>69</v>
      </c>
      <c r="B6" s="314">
        <v>118800</v>
      </c>
      <c r="C6" s="217" t="s">
        <v>320</v>
      </c>
      <c r="D6" s="210">
        <v>32</v>
      </c>
      <c r="E6" s="211">
        <f>D6/M6</f>
        <v>0.5</v>
      </c>
      <c r="F6" s="212">
        <v>11000</v>
      </c>
      <c r="G6" s="210">
        <v>32</v>
      </c>
      <c r="H6" s="211">
        <f>G6/M6+E6</f>
        <v>1</v>
      </c>
      <c r="I6" s="212">
        <v>11000</v>
      </c>
      <c r="J6" s="212">
        <v>0</v>
      </c>
      <c r="K6" s="211">
        <f>M6/(D6+G6)</f>
        <v>1</v>
      </c>
      <c r="L6" s="212">
        <v>0</v>
      </c>
      <c r="M6" s="210">
        <v>64</v>
      </c>
      <c r="N6" s="212">
        <f>F6+I6+L6</f>
        <v>22000</v>
      </c>
      <c r="O6" s="227" t="s">
        <v>317</v>
      </c>
      <c r="P6" s="313"/>
    </row>
    <row r="7" spans="1:16" ht="67.2" x14ac:dyDescent="0.3">
      <c r="A7" s="315"/>
      <c r="B7" s="314"/>
      <c r="C7" s="217" t="s">
        <v>321</v>
      </c>
      <c r="D7" s="210">
        <v>40</v>
      </c>
      <c r="E7" s="211">
        <f>D7/M7</f>
        <v>1</v>
      </c>
      <c r="F7" s="212">
        <v>96800</v>
      </c>
      <c r="G7" s="210">
        <v>0</v>
      </c>
      <c r="H7" s="211">
        <f>G7/M7+E7</f>
        <v>1</v>
      </c>
      <c r="I7" s="212">
        <v>0</v>
      </c>
      <c r="J7" s="212">
        <v>0</v>
      </c>
      <c r="K7" s="211">
        <f>M7/(D7+G7)</f>
        <v>1</v>
      </c>
      <c r="L7" s="212">
        <v>0</v>
      </c>
      <c r="M7" s="210">
        <v>40</v>
      </c>
      <c r="N7" s="212">
        <f>F7+I7+L7</f>
        <v>96800</v>
      </c>
      <c r="O7" s="228" t="s">
        <v>316</v>
      </c>
      <c r="P7" s="313"/>
    </row>
    <row r="8" spans="1:16" x14ac:dyDescent="0.3">
      <c r="A8" s="304" t="s">
        <v>361</v>
      </c>
      <c r="B8" s="304"/>
      <c r="C8" s="304"/>
      <c r="D8" s="218"/>
      <c r="E8" s="218"/>
      <c r="F8" s="219">
        <f>SUM(F6:F7)</f>
        <v>107800</v>
      </c>
      <c r="G8" s="218"/>
      <c r="H8" s="218"/>
      <c r="I8" s="219">
        <f>SUM(I6:I7)</f>
        <v>11000</v>
      </c>
      <c r="J8" s="218"/>
      <c r="K8" s="218"/>
      <c r="L8" s="220">
        <f>SUM(L6:L7)</f>
        <v>0</v>
      </c>
      <c r="M8" s="218"/>
      <c r="N8" s="219">
        <f>SUM(N6:N7)</f>
        <v>118800</v>
      </c>
      <c r="O8" s="229"/>
    </row>
    <row r="9" spans="1:16" ht="20.399999999999999" x14ac:dyDescent="0.3">
      <c r="A9" s="304" t="s">
        <v>362</v>
      </c>
      <c r="B9" s="304"/>
      <c r="C9" s="304"/>
      <c r="D9" s="221" t="s">
        <v>315</v>
      </c>
      <c r="E9" s="221" t="s">
        <v>315</v>
      </c>
      <c r="F9" s="222"/>
      <c r="G9" s="221" t="s">
        <v>315</v>
      </c>
      <c r="H9" s="221" t="s">
        <v>315</v>
      </c>
      <c r="I9" s="222"/>
      <c r="J9" s="221" t="s">
        <v>315</v>
      </c>
      <c r="K9" s="221" t="s">
        <v>315</v>
      </c>
      <c r="L9" s="222"/>
      <c r="M9" s="221" t="s">
        <v>315</v>
      </c>
      <c r="N9" s="222"/>
      <c r="O9" s="229"/>
    </row>
    <row r="10" spans="1:16" x14ac:dyDescent="0.3">
      <c r="A10" s="299" t="s">
        <v>318</v>
      </c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230"/>
    </row>
    <row r="11" spans="1:16" ht="58.2" customHeight="1" x14ac:dyDescent="0.3">
      <c r="A11" s="240" t="s">
        <v>79</v>
      </c>
      <c r="B11" s="223">
        <f>N11</f>
        <v>22000</v>
      </c>
      <c r="C11" s="217" t="s">
        <v>322</v>
      </c>
      <c r="D11" s="213">
        <v>4</v>
      </c>
      <c r="E11" s="211">
        <f>D11/M11</f>
        <v>0.5</v>
      </c>
      <c r="F11" s="212">
        <v>11000</v>
      </c>
      <c r="G11" s="213">
        <v>4</v>
      </c>
      <c r="H11" s="211">
        <f>G11/M11+E11</f>
        <v>1</v>
      </c>
      <c r="I11" s="212">
        <v>11000</v>
      </c>
      <c r="J11" s="213">
        <v>0</v>
      </c>
      <c r="K11" s="211">
        <f>M11/(D11+G11)</f>
        <v>1</v>
      </c>
      <c r="L11" s="239">
        <v>0</v>
      </c>
      <c r="M11" s="213">
        <v>8</v>
      </c>
      <c r="N11" s="212">
        <f>F11+I11+L11</f>
        <v>22000</v>
      </c>
      <c r="O11" s="227" t="s">
        <v>317</v>
      </c>
    </row>
    <row r="12" spans="1:16" ht="128.4" x14ac:dyDescent="0.3">
      <c r="A12" s="240" t="s">
        <v>41</v>
      </c>
      <c r="B12" s="223">
        <f>N12</f>
        <v>968000</v>
      </c>
      <c r="C12" s="217" t="s">
        <v>323</v>
      </c>
      <c r="D12" s="213">
        <v>2</v>
      </c>
      <c r="E12" s="211">
        <f>D12/M12</f>
        <v>0.33333333333333331</v>
      </c>
      <c r="F12" s="212">
        <v>290400</v>
      </c>
      <c r="G12" s="213">
        <v>4</v>
      </c>
      <c r="H12" s="211">
        <f>G12/M12+E12</f>
        <v>1</v>
      </c>
      <c r="I12" s="212">
        <v>677600</v>
      </c>
      <c r="J12" s="213">
        <v>0</v>
      </c>
      <c r="K12" s="211">
        <f>M12/(D12+G12)</f>
        <v>1</v>
      </c>
      <c r="L12" s="239">
        <v>0</v>
      </c>
      <c r="M12" s="213">
        <v>6</v>
      </c>
      <c r="N12" s="212">
        <f>F12+I12+L12</f>
        <v>968000</v>
      </c>
      <c r="O12" s="228" t="s">
        <v>348</v>
      </c>
    </row>
    <row r="13" spans="1:16" x14ac:dyDescent="0.3">
      <c r="A13" s="304" t="s">
        <v>363</v>
      </c>
      <c r="B13" s="304"/>
      <c r="C13" s="304"/>
      <c r="D13" s="218"/>
      <c r="E13" s="218"/>
      <c r="F13" s="219">
        <f>SUM(F11:F12)</f>
        <v>301400</v>
      </c>
      <c r="G13" s="218"/>
      <c r="H13" s="218"/>
      <c r="I13" s="219">
        <f>SUM(I11:I12)</f>
        <v>688600</v>
      </c>
      <c r="J13" s="218"/>
      <c r="K13" s="218"/>
      <c r="L13" s="220">
        <f>SUM(L11:L12)</f>
        <v>0</v>
      </c>
      <c r="M13" s="218"/>
      <c r="N13" s="219">
        <f>SUM(N11:N12)</f>
        <v>990000</v>
      </c>
      <c r="O13" s="229"/>
    </row>
    <row r="14" spans="1:16" ht="20.399999999999999" x14ac:dyDescent="0.3">
      <c r="A14" s="304" t="s">
        <v>364</v>
      </c>
      <c r="B14" s="304"/>
      <c r="C14" s="304"/>
      <c r="D14" s="221" t="s">
        <v>315</v>
      </c>
      <c r="E14" s="221" t="s">
        <v>315</v>
      </c>
      <c r="F14" s="222"/>
      <c r="G14" s="221" t="s">
        <v>315</v>
      </c>
      <c r="H14" s="221" t="s">
        <v>315</v>
      </c>
      <c r="I14" s="222"/>
      <c r="J14" s="221" t="s">
        <v>315</v>
      </c>
      <c r="K14" s="221" t="s">
        <v>315</v>
      </c>
      <c r="L14" s="222"/>
      <c r="M14" s="221" t="s">
        <v>315</v>
      </c>
      <c r="N14" s="222"/>
      <c r="O14" s="229"/>
    </row>
    <row r="15" spans="1:16" ht="15" thickBot="1" x14ac:dyDescent="0.35">
      <c r="A15" s="299" t="s">
        <v>319</v>
      </c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30"/>
    </row>
    <row r="16" spans="1:16" ht="78.599999999999994" thickBot="1" x14ac:dyDescent="0.35">
      <c r="A16" s="240" t="s">
        <v>293</v>
      </c>
      <c r="B16" s="223">
        <f>N16</f>
        <v>48400</v>
      </c>
      <c r="C16" s="217" t="s">
        <v>324</v>
      </c>
      <c r="D16" s="213">
        <v>6</v>
      </c>
      <c r="E16" s="211">
        <f>D16/M16</f>
        <v>0.5</v>
      </c>
      <c r="F16" s="212">
        <v>24200</v>
      </c>
      <c r="G16" s="213">
        <v>6</v>
      </c>
      <c r="H16" s="211">
        <f>G16/M16+E16</f>
        <v>1</v>
      </c>
      <c r="I16" s="212">
        <v>24200</v>
      </c>
      <c r="J16" s="213">
        <v>0</v>
      </c>
      <c r="K16" s="211">
        <f>M16/(D16+G16)</f>
        <v>1</v>
      </c>
      <c r="L16" s="239">
        <v>0</v>
      </c>
      <c r="M16" s="213">
        <v>12</v>
      </c>
      <c r="N16" s="212">
        <f>F16+I16+L16</f>
        <v>48400</v>
      </c>
      <c r="O16" s="231" t="s">
        <v>349</v>
      </c>
    </row>
    <row r="17" spans="1:17" ht="126.6" thickBot="1" x14ac:dyDescent="0.35">
      <c r="A17" s="240" t="s">
        <v>53</v>
      </c>
      <c r="B17" s="223">
        <f>N17</f>
        <v>2226400</v>
      </c>
      <c r="C17" s="217" t="s">
        <v>325</v>
      </c>
      <c r="D17" s="213">
        <v>5</v>
      </c>
      <c r="E17" s="211">
        <f>D17/M17</f>
        <v>0.35714285714285715</v>
      </c>
      <c r="F17" s="212">
        <v>779240</v>
      </c>
      <c r="G17" s="213">
        <v>9</v>
      </c>
      <c r="H17" s="211">
        <f>G17/M17+E17</f>
        <v>1</v>
      </c>
      <c r="I17" s="212">
        <v>1447160</v>
      </c>
      <c r="J17" s="213">
        <v>0</v>
      </c>
      <c r="K17" s="211">
        <f>M17/(D17+G17)</f>
        <v>1</v>
      </c>
      <c r="L17" s="239">
        <v>0</v>
      </c>
      <c r="M17" s="213">
        <v>14</v>
      </c>
      <c r="N17" s="212">
        <f>F17+I17+L17</f>
        <v>2226400</v>
      </c>
      <c r="O17" s="232" t="s">
        <v>350</v>
      </c>
    </row>
    <row r="18" spans="1:17" x14ac:dyDescent="0.3">
      <c r="A18" s="304" t="s">
        <v>365</v>
      </c>
      <c r="B18" s="304"/>
      <c r="C18" s="304"/>
      <c r="D18" s="218"/>
      <c r="E18" s="218"/>
      <c r="F18" s="219">
        <f>SUM(F16:F17)</f>
        <v>803440</v>
      </c>
      <c r="G18" s="218"/>
      <c r="H18" s="218"/>
      <c r="I18" s="219">
        <f>SUM(I16:I17)</f>
        <v>1471360</v>
      </c>
      <c r="J18" s="218"/>
      <c r="K18" s="218"/>
      <c r="L18" s="220">
        <f>SUM(L16:L17)</f>
        <v>0</v>
      </c>
      <c r="M18" s="218"/>
      <c r="N18" s="219">
        <f>SUM(N16:N17)</f>
        <v>2274800</v>
      </c>
      <c r="O18" s="229"/>
    </row>
    <row r="19" spans="1:17" ht="20.399999999999999" x14ac:dyDescent="0.3">
      <c r="A19" s="304" t="s">
        <v>366</v>
      </c>
      <c r="B19" s="304"/>
      <c r="C19" s="304"/>
      <c r="D19" s="221" t="s">
        <v>315</v>
      </c>
      <c r="E19" s="221" t="s">
        <v>315</v>
      </c>
      <c r="F19" s="222"/>
      <c r="G19" s="221" t="s">
        <v>315</v>
      </c>
      <c r="H19" s="221" t="s">
        <v>315</v>
      </c>
      <c r="I19" s="222"/>
      <c r="J19" s="221" t="s">
        <v>315</v>
      </c>
      <c r="K19" s="221" t="s">
        <v>315</v>
      </c>
      <c r="L19" s="222"/>
      <c r="M19" s="221" t="s">
        <v>315</v>
      </c>
      <c r="N19" s="222"/>
      <c r="O19" s="229"/>
    </row>
    <row r="20" spans="1:17" x14ac:dyDescent="0.3">
      <c r="A20" s="299" t="s">
        <v>329</v>
      </c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29"/>
    </row>
    <row r="21" spans="1:17" ht="82.2" customHeight="1" x14ac:dyDescent="0.3">
      <c r="A21" s="311" t="s">
        <v>328</v>
      </c>
      <c r="B21" s="308">
        <f>N22+N21</f>
        <v>178200</v>
      </c>
      <c r="C21" s="217" t="s">
        <v>326</v>
      </c>
      <c r="D21" s="213">
        <v>3</v>
      </c>
      <c r="E21" s="211">
        <f>D21/M21</f>
        <v>0.5</v>
      </c>
      <c r="F21" s="212">
        <v>72600</v>
      </c>
      <c r="G21" s="213">
        <v>3</v>
      </c>
      <c r="H21" s="211">
        <f>G21/M21+E21</f>
        <v>1</v>
      </c>
      <c r="I21" s="212">
        <v>72600</v>
      </c>
      <c r="J21" s="213">
        <v>0</v>
      </c>
      <c r="K21" s="211">
        <f>M21/(D21+G21)</f>
        <v>1</v>
      </c>
      <c r="L21" s="212">
        <v>0</v>
      </c>
      <c r="M21" s="213">
        <v>6</v>
      </c>
      <c r="N21" s="212">
        <f>F21+I21+L21</f>
        <v>145200</v>
      </c>
      <c r="O21" s="228" t="s">
        <v>351</v>
      </c>
    </row>
    <row r="22" spans="1:17" ht="20.399999999999999" x14ac:dyDescent="0.3">
      <c r="A22" s="311"/>
      <c r="B22" s="308"/>
      <c r="C22" s="217" t="s">
        <v>327</v>
      </c>
      <c r="D22" s="213">
        <v>40</v>
      </c>
      <c r="E22" s="211">
        <f>D22/M22</f>
        <v>0.5</v>
      </c>
      <c r="F22" s="212">
        <v>16500</v>
      </c>
      <c r="G22" s="213">
        <v>40</v>
      </c>
      <c r="H22" s="211">
        <f>G22/M22+E22</f>
        <v>1</v>
      </c>
      <c r="I22" s="212">
        <v>16500</v>
      </c>
      <c r="J22" s="213">
        <v>0</v>
      </c>
      <c r="K22" s="211">
        <f>M22/(D22+G22)</f>
        <v>1</v>
      </c>
      <c r="L22" s="212">
        <v>0</v>
      </c>
      <c r="M22" s="213">
        <v>80</v>
      </c>
      <c r="N22" s="212">
        <f>F22+I22+L22</f>
        <v>33000</v>
      </c>
      <c r="O22" s="228" t="s">
        <v>352</v>
      </c>
    </row>
    <row r="23" spans="1:17" x14ac:dyDescent="0.3">
      <c r="A23" s="304" t="s">
        <v>367</v>
      </c>
      <c r="B23" s="304"/>
      <c r="C23" s="304"/>
      <c r="D23" s="218"/>
      <c r="E23" s="218"/>
      <c r="F23" s="219">
        <f>SUM(F21:F22)</f>
        <v>89100</v>
      </c>
      <c r="G23" s="218"/>
      <c r="H23" s="218"/>
      <c r="I23" s="219">
        <f>SUM(I21:I22)</f>
        <v>89100</v>
      </c>
      <c r="J23" s="218"/>
      <c r="K23" s="218"/>
      <c r="L23" s="220">
        <f>SUM(L21:L22)</f>
        <v>0</v>
      </c>
      <c r="M23" s="218"/>
      <c r="N23" s="219">
        <f>SUM(N21:N22)</f>
        <v>178200</v>
      </c>
      <c r="O23" s="229"/>
    </row>
    <row r="24" spans="1:17" ht="20.399999999999999" x14ac:dyDescent="0.3">
      <c r="A24" s="304" t="s">
        <v>368</v>
      </c>
      <c r="B24" s="304"/>
      <c r="C24" s="304"/>
      <c r="D24" s="221" t="s">
        <v>315</v>
      </c>
      <c r="E24" s="221" t="s">
        <v>315</v>
      </c>
      <c r="F24" s="222"/>
      <c r="G24" s="221" t="s">
        <v>315</v>
      </c>
      <c r="H24" s="221" t="s">
        <v>315</v>
      </c>
      <c r="I24" s="222"/>
      <c r="J24" s="221" t="s">
        <v>315</v>
      </c>
      <c r="K24" s="221" t="s">
        <v>315</v>
      </c>
      <c r="L24" s="222"/>
      <c r="M24" s="221" t="s">
        <v>315</v>
      </c>
      <c r="N24" s="222"/>
      <c r="O24" s="229"/>
    </row>
    <row r="25" spans="1:17" x14ac:dyDescent="0.3">
      <c r="A25" s="305" t="s">
        <v>369</v>
      </c>
      <c r="B25" s="305"/>
      <c r="C25" s="305"/>
      <c r="D25" s="306"/>
      <c r="E25" s="306"/>
      <c r="F25" s="224">
        <f>F23+F18+F13+F8</f>
        <v>1301740</v>
      </c>
      <c r="G25" s="300"/>
      <c r="H25" s="300"/>
      <c r="I25" s="224">
        <f>I23+I18+I13+I8</f>
        <v>2260060</v>
      </c>
      <c r="J25" s="300"/>
      <c r="K25" s="300"/>
      <c r="L25" s="224">
        <f>L23+L18+L8+L13</f>
        <v>0</v>
      </c>
      <c r="M25" s="225"/>
      <c r="N25" s="224">
        <f>F25+I25</f>
        <v>3561800</v>
      </c>
      <c r="O25" s="233"/>
    </row>
    <row r="26" spans="1:17" x14ac:dyDescent="0.3">
      <c r="A26" s="296" t="s">
        <v>360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8"/>
    </row>
    <row r="27" spans="1:17" x14ac:dyDescent="0.3">
      <c r="A27" s="299" t="s">
        <v>314</v>
      </c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41"/>
    </row>
    <row r="28" spans="1:17" ht="70.8" customHeight="1" x14ac:dyDescent="0.3">
      <c r="A28" s="309" t="s">
        <v>101</v>
      </c>
      <c r="B28" s="310">
        <f>N29+N28</f>
        <v>44000</v>
      </c>
      <c r="C28" s="217" t="s">
        <v>331</v>
      </c>
      <c r="D28" s="210">
        <v>0</v>
      </c>
      <c r="E28" s="211">
        <f t="shared" ref="E28:E33" si="0">D28/M28</f>
        <v>0</v>
      </c>
      <c r="F28" s="212">
        <v>0</v>
      </c>
      <c r="G28" s="210">
        <v>1</v>
      </c>
      <c r="H28" s="211">
        <f>G28/M28+E28</f>
        <v>1</v>
      </c>
      <c r="I28" s="212">
        <v>22000</v>
      </c>
      <c r="J28" s="212">
        <v>0</v>
      </c>
      <c r="K28" s="211">
        <f>M28/(D28+G28)</f>
        <v>1</v>
      </c>
      <c r="L28" s="212">
        <v>0</v>
      </c>
      <c r="M28" s="210">
        <v>1</v>
      </c>
      <c r="N28" s="212">
        <f>F28+I28+L28</f>
        <v>22000</v>
      </c>
      <c r="O28" s="228" t="s">
        <v>352</v>
      </c>
      <c r="Q28" s="161"/>
    </row>
    <row r="29" spans="1:17" ht="62.4" customHeight="1" x14ac:dyDescent="0.3">
      <c r="A29" s="309"/>
      <c r="B29" s="310"/>
      <c r="C29" s="217" t="s">
        <v>332</v>
      </c>
      <c r="D29" s="210">
        <v>6</v>
      </c>
      <c r="E29" s="211">
        <f t="shared" si="0"/>
        <v>0.5</v>
      </c>
      <c r="F29" s="212">
        <v>11000</v>
      </c>
      <c r="G29" s="210">
        <v>6</v>
      </c>
      <c r="H29" s="211">
        <f t="shared" ref="H29:H33" si="1">G29/M29+E29</f>
        <v>1</v>
      </c>
      <c r="I29" s="212">
        <v>11000</v>
      </c>
      <c r="J29" s="212">
        <v>0</v>
      </c>
      <c r="K29" s="211">
        <f t="shared" ref="K29:K33" si="2">M29/(D29+G29)</f>
        <v>1</v>
      </c>
      <c r="L29" s="212">
        <v>0</v>
      </c>
      <c r="M29" s="210">
        <v>12</v>
      </c>
      <c r="N29" s="212">
        <f t="shared" ref="N29:N33" si="3">F29+I29+L29</f>
        <v>22000</v>
      </c>
      <c r="O29" s="228" t="s">
        <v>352</v>
      </c>
    </row>
    <row r="30" spans="1:17" ht="51" x14ac:dyDescent="0.3">
      <c r="A30" s="309" t="s">
        <v>108</v>
      </c>
      <c r="B30" s="308">
        <f>N31+N30</f>
        <v>1485000</v>
      </c>
      <c r="C30" s="217" t="s">
        <v>330</v>
      </c>
      <c r="D30" s="210">
        <v>2</v>
      </c>
      <c r="E30" s="211">
        <f t="shared" si="0"/>
        <v>0.5</v>
      </c>
      <c r="F30" s="212">
        <v>16500</v>
      </c>
      <c r="G30" s="210">
        <v>2</v>
      </c>
      <c r="H30" s="211">
        <f t="shared" si="1"/>
        <v>1</v>
      </c>
      <c r="I30" s="212">
        <v>16500</v>
      </c>
      <c r="J30" s="212">
        <v>0</v>
      </c>
      <c r="K30" s="211">
        <f t="shared" si="2"/>
        <v>1</v>
      </c>
      <c r="L30" s="212">
        <v>0</v>
      </c>
      <c r="M30" s="210">
        <v>4</v>
      </c>
      <c r="N30" s="212">
        <f t="shared" si="3"/>
        <v>33000</v>
      </c>
      <c r="O30" s="228" t="s">
        <v>352</v>
      </c>
    </row>
    <row r="31" spans="1:17" ht="139.80000000000001" customHeight="1" x14ac:dyDescent="0.3">
      <c r="A31" s="309"/>
      <c r="B31" s="308"/>
      <c r="C31" s="217" t="s">
        <v>333</v>
      </c>
      <c r="D31" s="210">
        <v>4</v>
      </c>
      <c r="E31" s="211">
        <f t="shared" si="0"/>
        <v>0.5</v>
      </c>
      <c r="F31" s="212">
        <v>726000</v>
      </c>
      <c r="G31" s="210">
        <v>4</v>
      </c>
      <c r="H31" s="211">
        <f t="shared" si="1"/>
        <v>1</v>
      </c>
      <c r="I31" s="212">
        <v>726000</v>
      </c>
      <c r="J31" s="212">
        <v>0</v>
      </c>
      <c r="K31" s="211">
        <f t="shared" si="2"/>
        <v>1</v>
      </c>
      <c r="L31" s="212">
        <v>0</v>
      </c>
      <c r="M31" s="210">
        <v>8</v>
      </c>
      <c r="N31" s="212">
        <f t="shared" si="3"/>
        <v>1452000</v>
      </c>
      <c r="O31" s="228" t="s">
        <v>353</v>
      </c>
    </row>
    <row r="32" spans="1:17" ht="92.4" customHeight="1" x14ac:dyDescent="0.3">
      <c r="A32" s="240" t="s">
        <v>111</v>
      </c>
      <c r="B32" s="243">
        <f>N32</f>
        <v>387200</v>
      </c>
      <c r="C32" s="217" t="s">
        <v>337</v>
      </c>
      <c r="D32" s="214">
        <v>1</v>
      </c>
      <c r="E32" s="215">
        <f t="shared" si="0"/>
        <v>0.33333333333333331</v>
      </c>
      <c r="F32" s="216">
        <v>154880</v>
      </c>
      <c r="G32" s="214">
        <v>2</v>
      </c>
      <c r="H32" s="211">
        <f>G32/M32+E32</f>
        <v>1</v>
      </c>
      <c r="I32" s="216">
        <v>232320</v>
      </c>
      <c r="J32" s="216">
        <v>0</v>
      </c>
      <c r="K32" s="211">
        <f t="shared" si="2"/>
        <v>1</v>
      </c>
      <c r="L32" s="216">
        <v>0</v>
      </c>
      <c r="M32" s="214">
        <v>3</v>
      </c>
      <c r="N32" s="212">
        <f t="shared" si="3"/>
        <v>387200</v>
      </c>
      <c r="O32" s="228" t="s">
        <v>353</v>
      </c>
    </row>
    <row r="33" spans="1:15" ht="100.8" x14ac:dyDescent="0.3">
      <c r="A33" s="240" t="s">
        <v>176</v>
      </c>
      <c r="B33" s="243">
        <f>N33</f>
        <v>3388000</v>
      </c>
      <c r="C33" s="217" t="s">
        <v>338</v>
      </c>
      <c r="D33" s="214">
        <v>8</v>
      </c>
      <c r="E33" s="215">
        <f t="shared" si="0"/>
        <v>0.5</v>
      </c>
      <c r="F33" s="216">
        <v>1694000</v>
      </c>
      <c r="G33" s="214">
        <v>8</v>
      </c>
      <c r="H33" s="211">
        <f t="shared" si="1"/>
        <v>1</v>
      </c>
      <c r="I33" s="216">
        <v>1694000</v>
      </c>
      <c r="J33" s="216">
        <v>0</v>
      </c>
      <c r="K33" s="211">
        <f t="shared" si="2"/>
        <v>1</v>
      </c>
      <c r="L33" s="216">
        <v>0</v>
      </c>
      <c r="M33" s="214">
        <v>16</v>
      </c>
      <c r="N33" s="212">
        <f t="shared" si="3"/>
        <v>3388000</v>
      </c>
      <c r="O33" s="228" t="s">
        <v>354</v>
      </c>
    </row>
    <row r="34" spans="1:15" x14ac:dyDescent="0.3">
      <c r="A34" s="304" t="s">
        <v>371</v>
      </c>
      <c r="B34" s="304"/>
      <c r="C34" s="304"/>
      <c r="D34" s="307"/>
      <c r="E34" s="307"/>
      <c r="F34" s="219">
        <f>SUM(F28:F33)</f>
        <v>2602380</v>
      </c>
      <c r="G34" s="307"/>
      <c r="H34" s="307"/>
      <c r="I34" s="219">
        <f>SUM(I28:I33)</f>
        <v>2701820</v>
      </c>
      <c r="J34" s="307"/>
      <c r="K34" s="307"/>
      <c r="L34" s="220">
        <f>SUM(L28:L33)</f>
        <v>0</v>
      </c>
      <c r="M34" s="218"/>
      <c r="N34" s="219">
        <f>SUM(N28:N33)</f>
        <v>5304200</v>
      </c>
      <c r="O34" s="229"/>
    </row>
    <row r="35" spans="1:15" ht="20.399999999999999" x14ac:dyDescent="0.3">
      <c r="A35" s="304" t="s">
        <v>370</v>
      </c>
      <c r="B35" s="304"/>
      <c r="C35" s="304"/>
      <c r="D35" s="221" t="s">
        <v>315</v>
      </c>
      <c r="E35" s="221" t="s">
        <v>315</v>
      </c>
      <c r="F35" s="222"/>
      <c r="G35" s="221" t="s">
        <v>315</v>
      </c>
      <c r="H35" s="221" t="s">
        <v>315</v>
      </c>
      <c r="I35" s="222"/>
      <c r="J35" s="221" t="s">
        <v>315</v>
      </c>
      <c r="K35" s="221" t="s">
        <v>315</v>
      </c>
      <c r="L35" s="222"/>
      <c r="M35" s="221" t="s">
        <v>315</v>
      </c>
      <c r="N35" s="222"/>
      <c r="O35" s="229"/>
    </row>
    <row r="36" spans="1:15" x14ac:dyDescent="0.3">
      <c r="A36" s="299" t="s">
        <v>318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29"/>
    </row>
    <row r="37" spans="1:15" ht="81.599999999999994" x14ac:dyDescent="0.3">
      <c r="A37" s="240" t="s">
        <v>201</v>
      </c>
      <c r="B37" s="223">
        <f>N37</f>
        <v>48400</v>
      </c>
      <c r="C37" s="217" t="s">
        <v>334</v>
      </c>
      <c r="D37" s="210">
        <v>2</v>
      </c>
      <c r="E37" s="211">
        <f>D37/M37</f>
        <v>0.5</v>
      </c>
      <c r="F37" s="212">
        <v>24200</v>
      </c>
      <c r="G37" s="210">
        <v>2</v>
      </c>
      <c r="H37" s="211">
        <f>G37/M37+E37</f>
        <v>1</v>
      </c>
      <c r="I37" s="212">
        <v>24200</v>
      </c>
      <c r="J37" s="212">
        <v>0</v>
      </c>
      <c r="K37" s="211">
        <f t="shared" ref="K37:K39" si="4">M37/(D37+G37)</f>
        <v>1</v>
      </c>
      <c r="L37" s="212">
        <v>0</v>
      </c>
      <c r="M37" s="210">
        <v>4</v>
      </c>
      <c r="N37" s="212">
        <f>F37+I37</f>
        <v>48400</v>
      </c>
      <c r="O37" s="288" t="s">
        <v>355</v>
      </c>
    </row>
    <row r="38" spans="1:15" ht="51" x14ac:dyDescent="0.3">
      <c r="A38" s="240" t="s">
        <v>205</v>
      </c>
      <c r="B38" s="223">
        <f>N38</f>
        <v>484000</v>
      </c>
      <c r="C38" s="217" t="s">
        <v>335</v>
      </c>
      <c r="D38" s="210">
        <v>2</v>
      </c>
      <c r="E38" s="211">
        <f>D38/M38</f>
        <v>1</v>
      </c>
      <c r="F38" s="212">
        <v>484000</v>
      </c>
      <c r="G38" s="210">
        <v>0</v>
      </c>
      <c r="H38" s="211">
        <f t="shared" ref="H38:H39" si="5">G38/M38+E38</f>
        <v>1</v>
      </c>
      <c r="I38" s="212">
        <v>0</v>
      </c>
      <c r="J38" s="212">
        <v>0</v>
      </c>
      <c r="K38" s="211">
        <f t="shared" si="4"/>
        <v>1</v>
      </c>
      <c r="L38" s="212">
        <v>0</v>
      </c>
      <c r="M38" s="210">
        <v>2</v>
      </c>
      <c r="N38" s="212">
        <f>F38+I38</f>
        <v>484000</v>
      </c>
      <c r="O38" s="289"/>
    </row>
    <row r="39" spans="1:15" ht="176.4" x14ac:dyDescent="0.3">
      <c r="A39" s="240" t="s">
        <v>213</v>
      </c>
      <c r="B39" s="223">
        <f>N39</f>
        <v>96800</v>
      </c>
      <c r="C39" s="217" t="s">
        <v>336</v>
      </c>
      <c r="D39" s="210">
        <v>0</v>
      </c>
      <c r="E39" s="211">
        <f>D39/M39</f>
        <v>0</v>
      </c>
      <c r="F39" s="212">
        <v>0</v>
      </c>
      <c r="G39" s="210">
        <v>2</v>
      </c>
      <c r="H39" s="211">
        <f t="shared" si="5"/>
        <v>1</v>
      </c>
      <c r="I39" s="212">
        <v>96800</v>
      </c>
      <c r="J39" s="212">
        <v>0</v>
      </c>
      <c r="K39" s="211">
        <f t="shared" si="4"/>
        <v>1</v>
      </c>
      <c r="L39" s="212">
        <v>0</v>
      </c>
      <c r="M39" s="210">
        <v>2</v>
      </c>
      <c r="N39" s="212">
        <f>F39+I39</f>
        <v>96800</v>
      </c>
      <c r="O39" s="228" t="s">
        <v>356</v>
      </c>
    </row>
    <row r="40" spans="1:15" x14ac:dyDescent="0.3">
      <c r="A40" s="304" t="s">
        <v>372</v>
      </c>
      <c r="B40" s="304"/>
      <c r="C40" s="304"/>
      <c r="D40" s="307"/>
      <c r="E40" s="307"/>
      <c r="F40" s="219">
        <f>SUM(F37:F39)</f>
        <v>508200</v>
      </c>
      <c r="G40" s="307"/>
      <c r="H40" s="307"/>
      <c r="I40" s="219">
        <f>SUM(I37:I39)</f>
        <v>121000</v>
      </c>
      <c r="J40" s="307"/>
      <c r="K40" s="307"/>
      <c r="L40" s="220">
        <f>SUM(L37:L39)</f>
        <v>0</v>
      </c>
      <c r="M40" s="218"/>
      <c r="N40" s="219">
        <f>SUM(N37:N39)</f>
        <v>629200</v>
      </c>
      <c r="O40" s="229"/>
    </row>
    <row r="41" spans="1:15" ht="20.399999999999999" x14ac:dyDescent="0.3">
      <c r="A41" s="304" t="s">
        <v>373</v>
      </c>
      <c r="B41" s="304"/>
      <c r="C41" s="304"/>
      <c r="D41" s="221" t="s">
        <v>315</v>
      </c>
      <c r="E41" s="221" t="s">
        <v>315</v>
      </c>
      <c r="F41" s="222"/>
      <c r="G41" s="221" t="s">
        <v>315</v>
      </c>
      <c r="H41" s="221" t="s">
        <v>315</v>
      </c>
      <c r="I41" s="222"/>
      <c r="J41" s="221" t="s">
        <v>315</v>
      </c>
      <c r="K41" s="221" t="s">
        <v>315</v>
      </c>
      <c r="L41" s="222"/>
      <c r="M41" s="221" t="s">
        <v>315</v>
      </c>
      <c r="N41" s="222"/>
      <c r="O41" s="229"/>
    </row>
    <row r="42" spans="1:15" x14ac:dyDescent="0.3">
      <c r="A42" s="299" t="s">
        <v>319</v>
      </c>
      <c r="B42" s="299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29"/>
    </row>
    <row r="43" spans="1:15" ht="61.2" x14ac:dyDescent="0.3">
      <c r="A43" s="240" t="s">
        <v>217</v>
      </c>
      <c r="B43" s="223">
        <f>N43</f>
        <v>11000</v>
      </c>
      <c r="C43" s="217" t="s">
        <v>339</v>
      </c>
      <c r="D43" s="210">
        <v>1</v>
      </c>
      <c r="E43" s="211">
        <f>D43/M43</f>
        <v>0.5</v>
      </c>
      <c r="F43" s="212">
        <v>5500</v>
      </c>
      <c r="G43" s="210">
        <v>1</v>
      </c>
      <c r="H43" s="211">
        <f t="shared" ref="H43:H44" si="6">G43/M43+E43</f>
        <v>1</v>
      </c>
      <c r="I43" s="212">
        <v>5500</v>
      </c>
      <c r="J43" s="212">
        <v>0</v>
      </c>
      <c r="K43" s="211">
        <f t="shared" ref="K43:K44" si="7">M43/(D43+G43)</f>
        <v>1</v>
      </c>
      <c r="L43" s="212">
        <v>0</v>
      </c>
      <c r="M43" s="210">
        <v>2</v>
      </c>
      <c r="N43" s="212">
        <f>F43+I43+L43</f>
        <v>11000</v>
      </c>
      <c r="O43" s="228" t="s">
        <v>352</v>
      </c>
    </row>
    <row r="44" spans="1:15" ht="117.6" x14ac:dyDescent="0.3">
      <c r="A44" s="240" t="s">
        <v>222</v>
      </c>
      <c r="B44" s="223">
        <f>N44</f>
        <v>393800</v>
      </c>
      <c r="C44" s="217" t="s">
        <v>340</v>
      </c>
      <c r="D44" s="210">
        <v>8</v>
      </c>
      <c r="E44" s="211">
        <f>D44/M44</f>
        <v>0.5</v>
      </c>
      <c r="F44" s="212">
        <v>196900</v>
      </c>
      <c r="G44" s="210">
        <v>8</v>
      </c>
      <c r="H44" s="211">
        <f t="shared" si="6"/>
        <v>1</v>
      </c>
      <c r="I44" s="212">
        <v>196900</v>
      </c>
      <c r="J44" s="212">
        <v>0</v>
      </c>
      <c r="K44" s="211">
        <f t="shared" si="7"/>
        <v>1</v>
      </c>
      <c r="L44" s="212">
        <v>0</v>
      </c>
      <c r="M44" s="210">
        <v>16</v>
      </c>
      <c r="N44" s="212">
        <f>F44+I44+L44</f>
        <v>393800</v>
      </c>
      <c r="O44" s="228" t="s">
        <v>357</v>
      </c>
    </row>
    <row r="45" spans="1:15" x14ac:dyDescent="0.3">
      <c r="A45" s="304" t="s">
        <v>374</v>
      </c>
      <c r="B45" s="304"/>
      <c r="C45" s="304"/>
      <c r="D45" s="307"/>
      <c r="E45" s="307"/>
      <c r="F45" s="219">
        <f>SUM(F43:F44)</f>
        <v>202400</v>
      </c>
      <c r="G45" s="307"/>
      <c r="H45" s="307"/>
      <c r="I45" s="219">
        <f>SUM(I43:I44)</f>
        <v>202400</v>
      </c>
      <c r="J45" s="307"/>
      <c r="K45" s="307"/>
      <c r="L45" s="220">
        <f>SUM(L42:L44)</f>
        <v>0</v>
      </c>
      <c r="M45" s="218"/>
      <c r="N45" s="219">
        <f>SUM(N42:N44)</f>
        <v>404800</v>
      </c>
      <c r="O45" s="229"/>
    </row>
    <row r="46" spans="1:15" ht="20.399999999999999" x14ac:dyDescent="0.3">
      <c r="A46" s="304" t="s">
        <v>375</v>
      </c>
      <c r="B46" s="304"/>
      <c r="C46" s="304"/>
      <c r="D46" s="221" t="s">
        <v>315</v>
      </c>
      <c r="E46" s="221" t="s">
        <v>315</v>
      </c>
      <c r="F46" s="222"/>
      <c r="G46" s="221" t="s">
        <v>315</v>
      </c>
      <c r="H46" s="221" t="s">
        <v>315</v>
      </c>
      <c r="I46" s="222"/>
      <c r="J46" s="221" t="s">
        <v>315</v>
      </c>
      <c r="K46" s="221" t="s">
        <v>315</v>
      </c>
      <c r="L46" s="222"/>
      <c r="M46" s="221" t="s">
        <v>315</v>
      </c>
      <c r="N46" s="222"/>
      <c r="O46" s="229"/>
    </row>
    <row r="47" spans="1:15" x14ac:dyDescent="0.3">
      <c r="A47" s="299" t="s">
        <v>319</v>
      </c>
      <c r="B47" s="299"/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299"/>
      <c r="O47" s="229"/>
    </row>
    <row r="48" spans="1:15" x14ac:dyDescent="0.3">
      <c r="A48" s="305" t="s">
        <v>263</v>
      </c>
      <c r="B48" s="305"/>
      <c r="C48" s="305"/>
      <c r="D48" s="306"/>
      <c r="E48" s="306"/>
      <c r="F48" s="224">
        <f>F34+F40+F45</f>
        <v>3312980</v>
      </c>
      <c r="G48" s="300"/>
      <c r="H48" s="300"/>
      <c r="I48" s="224">
        <f>I34+I40+I45</f>
        <v>3025220</v>
      </c>
      <c r="J48" s="300"/>
      <c r="K48" s="300"/>
      <c r="L48" s="224">
        <f>L34+L40+L45</f>
        <v>0</v>
      </c>
      <c r="M48" s="225"/>
      <c r="N48" s="224">
        <f>F48+I48</f>
        <v>6338200</v>
      </c>
      <c r="O48" s="233"/>
    </row>
    <row r="49" spans="1:18" ht="33" customHeight="1" x14ac:dyDescent="0.3">
      <c r="A49" s="302" t="s">
        <v>341</v>
      </c>
      <c r="B49" s="302"/>
      <c r="C49" s="302"/>
      <c r="D49" s="210">
        <v>36</v>
      </c>
      <c r="E49" s="211">
        <f>D49/M49</f>
        <v>0.6</v>
      </c>
      <c r="F49" s="212">
        <v>40000</v>
      </c>
      <c r="G49" s="210">
        <v>24</v>
      </c>
      <c r="H49" s="211">
        <f t="shared" ref="H49" si="8">G49/M49+E49</f>
        <v>1</v>
      </c>
      <c r="I49" s="212">
        <v>30000</v>
      </c>
      <c r="J49" s="210">
        <v>0</v>
      </c>
      <c r="K49" s="211">
        <f t="shared" ref="K49" si="9">M49/(D49+G49)</f>
        <v>1</v>
      </c>
      <c r="L49" s="212">
        <v>0</v>
      </c>
      <c r="M49" s="210">
        <v>60</v>
      </c>
      <c r="N49" s="212">
        <f>F49+I49+L49</f>
        <v>70000</v>
      </c>
      <c r="O49" s="228"/>
    </row>
    <row r="50" spans="1:18" ht="25.8" customHeight="1" x14ac:dyDescent="0.3">
      <c r="A50" s="302" t="s">
        <v>342</v>
      </c>
      <c r="B50" s="302"/>
      <c r="C50" s="302"/>
      <c r="D50" s="210">
        <v>52</v>
      </c>
      <c r="E50" s="211">
        <f t="shared" ref="E50:E52" si="10">D50/M50</f>
        <v>0.65</v>
      </c>
      <c r="F50" s="212">
        <v>30000</v>
      </c>
      <c r="G50" s="210">
        <v>28</v>
      </c>
      <c r="H50" s="211">
        <f t="shared" ref="H50:H52" si="11">G50/M50+E50</f>
        <v>1</v>
      </c>
      <c r="I50" s="212">
        <v>15000</v>
      </c>
      <c r="J50" s="210">
        <v>0</v>
      </c>
      <c r="K50" s="211">
        <f t="shared" ref="K50:K51" si="12">M50/(D50+G50)</f>
        <v>1</v>
      </c>
      <c r="L50" s="212">
        <v>0</v>
      </c>
      <c r="M50" s="210">
        <v>80</v>
      </c>
      <c r="N50" s="212">
        <f t="shared" ref="N50:N51" si="13">F50+I50+L50</f>
        <v>45000</v>
      </c>
      <c r="O50" s="228"/>
    </row>
    <row r="51" spans="1:18" ht="22.2" customHeight="1" x14ac:dyDescent="0.3">
      <c r="A51" s="302" t="s">
        <v>343</v>
      </c>
      <c r="B51" s="302"/>
      <c r="C51" s="302"/>
      <c r="D51" s="210">
        <v>100</v>
      </c>
      <c r="E51" s="211">
        <f t="shared" si="10"/>
        <v>0.5</v>
      </c>
      <c r="F51" s="212">
        <v>15000</v>
      </c>
      <c r="G51" s="210">
        <v>100</v>
      </c>
      <c r="H51" s="211">
        <f t="shared" si="11"/>
        <v>1</v>
      </c>
      <c r="I51" s="212">
        <v>15000</v>
      </c>
      <c r="J51" s="210">
        <v>0</v>
      </c>
      <c r="K51" s="211">
        <f t="shared" si="12"/>
        <v>1</v>
      </c>
      <c r="L51" s="212">
        <v>0</v>
      </c>
      <c r="M51" s="210">
        <v>200</v>
      </c>
      <c r="N51" s="212">
        <f t="shared" si="13"/>
        <v>30000</v>
      </c>
      <c r="O51" s="228"/>
    </row>
    <row r="52" spans="1:18" ht="23.4" customHeight="1" x14ac:dyDescent="0.3">
      <c r="A52" s="302" t="s">
        <v>344</v>
      </c>
      <c r="B52" s="302"/>
      <c r="C52" s="302"/>
      <c r="D52" s="210">
        <v>10</v>
      </c>
      <c r="E52" s="211">
        <f t="shared" si="10"/>
        <v>0.33333333333333331</v>
      </c>
      <c r="F52" s="212">
        <v>30000</v>
      </c>
      <c r="G52" s="210">
        <v>10</v>
      </c>
      <c r="H52" s="211">
        <f t="shared" si="11"/>
        <v>0.66666666666666663</v>
      </c>
      <c r="I52" s="212">
        <v>30000</v>
      </c>
      <c r="J52" s="210">
        <v>10</v>
      </c>
      <c r="K52" s="211">
        <f>M52/(D52+G52+J52)</f>
        <v>1</v>
      </c>
      <c r="L52" s="212">
        <v>30000</v>
      </c>
      <c r="M52" s="210">
        <v>30</v>
      </c>
      <c r="N52" s="212">
        <f>F52+I52+L52</f>
        <v>90000</v>
      </c>
      <c r="O52" s="228"/>
      <c r="Q52" s="161">
        <f>N12+N17+N31+N32</f>
        <v>5033600</v>
      </c>
    </row>
    <row r="53" spans="1:18" x14ac:dyDescent="0.3">
      <c r="A53" s="303" t="s">
        <v>288</v>
      </c>
      <c r="B53" s="303"/>
      <c r="C53" s="303"/>
      <c r="D53" s="300"/>
      <c r="E53" s="300"/>
      <c r="F53" s="234">
        <f>F25+F48+F49+F50+F51+F52</f>
        <v>4729720</v>
      </c>
      <c r="G53" s="300"/>
      <c r="H53" s="300"/>
      <c r="I53" s="234">
        <f>I25+I48+I49+I50+I51+I52</f>
        <v>5375280</v>
      </c>
      <c r="J53" s="300"/>
      <c r="K53" s="300"/>
      <c r="L53" s="234">
        <f>L25+L48+L49+L50+L51+L52</f>
        <v>30000</v>
      </c>
      <c r="M53" s="235"/>
      <c r="N53" s="234">
        <f>N25+N48+N49+N50+N51+N52</f>
        <v>10135000</v>
      </c>
      <c r="O53" s="229"/>
      <c r="P53">
        <v>100</v>
      </c>
      <c r="Q53" s="161">
        <f>N48+N25-220000</f>
        <v>9680000</v>
      </c>
    </row>
    <row r="54" spans="1:18" x14ac:dyDescent="0.3">
      <c r="A54" s="299" t="s">
        <v>345</v>
      </c>
      <c r="B54" s="299"/>
      <c r="C54" s="299"/>
      <c r="D54" s="299"/>
      <c r="E54" s="299"/>
      <c r="F54" s="299"/>
      <c r="G54" s="299"/>
      <c r="H54" s="299"/>
      <c r="I54" s="299"/>
      <c r="J54" s="299"/>
      <c r="K54" s="299"/>
      <c r="L54" s="299"/>
      <c r="M54" s="299"/>
      <c r="N54" s="299"/>
      <c r="O54" s="236"/>
    </row>
    <row r="55" spans="1:18" x14ac:dyDescent="0.3">
      <c r="A55" s="301"/>
      <c r="B55" s="301"/>
      <c r="C55" s="301"/>
      <c r="D55" s="301"/>
      <c r="E55" s="301"/>
      <c r="F55" s="301"/>
      <c r="G55" s="301"/>
      <c r="H55" s="301"/>
      <c r="I55" s="301"/>
      <c r="J55" s="301"/>
      <c r="K55" s="301"/>
      <c r="L55" s="301"/>
      <c r="M55" s="213"/>
      <c r="N55" s="237">
        <f>P53*Q52/Q53</f>
        <v>52</v>
      </c>
      <c r="O55" s="238" t="s">
        <v>346</v>
      </c>
      <c r="P55">
        <f>Q52*P53/N53</f>
        <v>49.665515540207203</v>
      </c>
      <c r="Q55" s="208">
        <f>Q52*P53/Q53</f>
        <v>52</v>
      </c>
      <c r="R55">
        <v>52.34</v>
      </c>
    </row>
    <row r="56" spans="1:18" x14ac:dyDescent="0.3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209"/>
      <c r="O56" s="37"/>
      <c r="Q56">
        <f>Q52*P53/Q53</f>
        <v>52</v>
      </c>
      <c r="R56">
        <f>R55*Q53/P53</f>
        <v>5066512.0000000009</v>
      </c>
    </row>
  </sheetData>
  <mergeCells count="69">
    <mergeCell ref="M2:N2"/>
    <mergeCell ref="P6:P7"/>
    <mergeCell ref="B6:B7"/>
    <mergeCell ref="A6:A7"/>
    <mergeCell ref="A2:A3"/>
    <mergeCell ref="B2:B3"/>
    <mergeCell ref="D2:F2"/>
    <mergeCell ref="G2:I2"/>
    <mergeCell ref="J2:L2"/>
    <mergeCell ref="A23:C23"/>
    <mergeCell ref="A8:C8"/>
    <mergeCell ref="A9:C9"/>
    <mergeCell ref="A10:N10"/>
    <mergeCell ref="A13:C13"/>
    <mergeCell ref="A14:C14"/>
    <mergeCell ref="A15:N15"/>
    <mergeCell ref="A18:C18"/>
    <mergeCell ref="A19:C19"/>
    <mergeCell ref="A20:N20"/>
    <mergeCell ref="A21:A22"/>
    <mergeCell ref="B21:B22"/>
    <mergeCell ref="A24:C24"/>
    <mergeCell ref="A25:C25"/>
    <mergeCell ref="D25:E25"/>
    <mergeCell ref="G25:H25"/>
    <mergeCell ref="J25:K25"/>
    <mergeCell ref="A40:C40"/>
    <mergeCell ref="D40:E40"/>
    <mergeCell ref="G40:H40"/>
    <mergeCell ref="J40:K40"/>
    <mergeCell ref="A35:C35"/>
    <mergeCell ref="A41:C41"/>
    <mergeCell ref="A42:N42"/>
    <mergeCell ref="A45:C45"/>
    <mergeCell ref="D45:E45"/>
    <mergeCell ref="G45:H45"/>
    <mergeCell ref="J45:K45"/>
    <mergeCell ref="A46:C46"/>
    <mergeCell ref="A47:N47"/>
    <mergeCell ref="A48:C48"/>
    <mergeCell ref="D48:E48"/>
    <mergeCell ref="G48:H48"/>
    <mergeCell ref="J48:K48"/>
    <mergeCell ref="A49:C49"/>
    <mergeCell ref="A50:C50"/>
    <mergeCell ref="A51:C51"/>
    <mergeCell ref="A52:C52"/>
    <mergeCell ref="A53:C53"/>
    <mergeCell ref="A54:N54"/>
    <mergeCell ref="D53:E53"/>
    <mergeCell ref="G53:H53"/>
    <mergeCell ref="J53:K53"/>
    <mergeCell ref="A55:L55"/>
    <mergeCell ref="A1:O1"/>
    <mergeCell ref="O2:O3"/>
    <mergeCell ref="O37:O38"/>
    <mergeCell ref="A4:O4"/>
    <mergeCell ref="A5:O5"/>
    <mergeCell ref="A26:O26"/>
    <mergeCell ref="J34:K34"/>
    <mergeCell ref="A36:N36"/>
    <mergeCell ref="A34:C34"/>
    <mergeCell ref="B30:B31"/>
    <mergeCell ref="A30:A31"/>
    <mergeCell ref="D34:E34"/>
    <mergeCell ref="G34:H34"/>
    <mergeCell ref="A27:N27"/>
    <mergeCell ref="A28:A29"/>
    <mergeCell ref="B28:B29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11</vt:i4>
      </vt:variant>
    </vt:vector>
  </HeadingPairs>
  <TitlesOfParts>
    <vt:vector size="30" baseType="lpstr">
      <vt:lpstr>1.1.1+ PW</vt:lpstr>
      <vt:lpstr>1.2.1 PW</vt:lpstr>
      <vt:lpstr>1.2.2 </vt:lpstr>
      <vt:lpstr>1.3.1</vt:lpstr>
      <vt:lpstr>1.3.2</vt:lpstr>
      <vt:lpstr>1.4.1 +PW </vt:lpstr>
      <vt:lpstr>2.1.1 PW </vt:lpstr>
      <vt:lpstr>2.1.2 +PW </vt:lpstr>
      <vt:lpstr>2.1.3</vt:lpstr>
      <vt:lpstr>2.1.4</vt:lpstr>
      <vt:lpstr>2.2.1 </vt:lpstr>
      <vt:lpstr>2.2.2</vt:lpstr>
      <vt:lpstr>2.2.3</vt:lpstr>
      <vt:lpstr>2.3.1 PW (2)</vt:lpstr>
      <vt:lpstr>2.3.2 </vt:lpstr>
      <vt:lpstr>Arkusz9</vt:lpstr>
      <vt:lpstr>współpraca koszty</vt:lpstr>
      <vt:lpstr>plan działania</vt:lpstr>
      <vt:lpstr>Arkusz1</vt:lpstr>
      <vt:lpstr>'plan działania'!_ftn1</vt:lpstr>
      <vt:lpstr>'plan działania'!_ftn2</vt:lpstr>
      <vt:lpstr>'1.1.1+ PW'!_ftnref1</vt:lpstr>
      <vt:lpstr>'1.2.1 PW'!_ftnref1</vt:lpstr>
      <vt:lpstr>'1.3.1'!_ftnref1</vt:lpstr>
      <vt:lpstr>'2.1.1 PW '!_ftnref1</vt:lpstr>
      <vt:lpstr>'1.1.1+ PW'!_ftnref3</vt:lpstr>
      <vt:lpstr>'1.2.1 PW'!_ftnref3</vt:lpstr>
      <vt:lpstr>'1.3.1'!_ftnref3</vt:lpstr>
      <vt:lpstr>'2.1.1 PW '!_ftnref3</vt:lpstr>
      <vt:lpstr>'plan działania'!Tytuły_wydruku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LGR Zalew Szczeciński</dc:creator>
  <cp:lastModifiedBy>LGR Zalew Szczeciński</cp:lastModifiedBy>
  <cp:lastPrinted>2017-11-28T14:00:21Z</cp:lastPrinted>
  <dcterms:created xsi:type="dcterms:W3CDTF">2017-10-19T06:34:25Z</dcterms:created>
  <dcterms:modified xsi:type="dcterms:W3CDTF">2017-11-28T14:06:19Z</dcterms:modified>
</cp:coreProperties>
</file>